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Фінплани 2023, 2024, 2025\Фінплан 2023\6 міс 2023\"/>
    </mc:Choice>
  </mc:AlternateContent>
  <workbookProtection workbookAlgorithmName="SHA-512" workbookHashValue="CTaLSxdlTUNNDNUXUq3i1uQae6qyihL1qqNnODutoEldOWyYjb5opP96DKdgdY4GTlka2KgEs/kvCr0D7K8Hzg==" workbookSaltValue="ltVUlXJojiE8DNJZChqfdg==" workbookSpinCount="100000" lockStructure="1"/>
  <bookViews>
    <workbookView xWindow="0" yWindow="0" windowWidth="28800" windowHeight="12336" tabRatio="915" firstSheet="3" activeTab="9"/>
  </bookViews>
  <sheets>
    <sheet name="I. Фін результат" sheetId="2" r:id="rId1"/>
    <sheet name="Розшифровка фінрезультати" sheetId="21" r:id="rId2"/>
    <sheet name="ІІ. Розр. з бюджетом" sheetId="19" r:id="rId3"/>
    <sheet name="Розшифровка з розр з бюджет" sheetId="25" r:id="rId4"/>
    <sheet name="IV. Кап. інвестиції" sheetId="3" r:id="rId5"/>
    <sheet name="Розшифровка до капівидатків" sheetId="23" r:id="rId6"/>
    <sheet name="6.1. Інша інфо_1" sheetId="27" r:id="rId7"/>
    <sheet name="6.2. Інша інфо_2" sheetId="28" r:id="rId8"/>
    <sheet name="VII Статутн. капіт" sheetId="20" r:id="rId9"/>
    <sheet name="Розшифровка до Статутного" sheetId="24" r:id="rId10"/>
    <sheet name="Аналіз" sheetId="2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 localSheetId="6">[14]Лист1!$A$1</definedName>
    <definedName name="LastItem" localSheetId="7">[14]Лист1!$A$1</definedName>
    <definedName name="LastItem">[15]Лист1!$A$1</definedName>
    <definedName name="Load">'[16]МТР Газ України'!$B$4</definedName>
    <definedName name="Load_ID">'[17]МТР Газ України'!$B$4</definedName>
    <definedName name="Load_ID_10">'[18]7  Інші витрати'!#REF!</definedName>
    <definedName name="Load_ID_11">'[19]МТР Газ України'!$B$4</definedName>
    <definedName name="Load_ID_12">'[19]МТР Газ України'!$B$4</definedName>
    <definedName name="Load_ID_13">'[19]МТР Газ України'!$B$4</definedName>
    <definedName name="Load_ID_14">'[19]МТР Газ України'!$B$4</definedName>
    <definedName name="Load_ID_15">'[19]МТР Газ України'!$B$4</definedName>
    <definedName name="Load_ID_16">'[19]МТР Газ України'!$B$4</definedName>
    <definedName name="Load_ID_17">'[19]МТР Газ України'!$B$4</definedName>
    <definedName name="Load_ID_18">'[20]МТР Газ України'!$B$4</definedName>
    <definedName name="Load_ID_19">'[21]МТР Газ України'!$B$4</definedName>
    <definedName name="Load_ID_20">'[20]МТР Газ України'!$B$4</definedName>
    <definedName name="Load_ID_200">'[16]МТР Газ України'!$B$4</definedName>
    <definedName name="Load_ID_21">'[22]МТР Газ України'!$B$4</definedName>
    <definedName name="Load_ID_23">'[21]МТР Газ України'!$B$4</definedName>
    <definedName name="Load_ID_25">'[22]МТР Газ України'!$B$4</definedName>
    <definedName name="Load_ID_542">'[23]МТР Газ України'!$B$4</definedName>
    <definedName name="Load_ID_6">'[19]МТР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[24]Inform!$E$5</definedName>
    <definedName name="qw">[5]Inform!$E$5</definedName>
    <definedName name="qwert">[5]Inform!$G$2</definedName>
    <definedName name="qwerty">'[4]МТР Газ України'!$B$4</definedName>
    <definedName name="ShowFil" localSheetId="6">[14]!ShowFil</definedName>
    <definedName name="ShowFil" localSheetId="7">[14]!ShowFil</definedName>
    <definedName name="ShowFil">[15]!ShowFil</definedName>
    <definedName name="SU_ID" localSheetId="6">#REF!</definedName>
    <definedName name="SU_ID" localSheetId="7">#REF!</definedName>
    <definedName name="SU_ID">#REF!</definedName>
    <definedName name="Time_ID">'[17]МТР Газ України'!$B$1</definedName>
    <definedName name="Time_ID_10">'[18]7  Інші витрати'!#REF!</definedName>
    <definedName name="Time_ID_11">'[19]МТР Газ України'!$B$1</definedName>
    <definedName name="Time_ID_12">'[19]МТР Газ України'!$B$1</definedName>
    <definedName name="Time_ID_13">'[19]МТР Газ України'!$B$1</definedName>
    <definedName name="Time_ID_14">'[19]МТР Газ України'!$B$1</definedName>
    <definedName name="Time_ID_15">'[19]МТР Газ України'!$B$1</definedName>
    <definedName name="Time_ID_16">'[19]МТР Газ України'!$B$1</definedName>
    <definedName name="Time_ID_17">'[19]МТР Газ України'!$B$1</definedName>
    <definedName name="Time_ID_18">'[20]МТР Газ України'!$B$1</definedName>
    <definedName name="Time_ID_19">'[21]МТР Газ України'!$B$1</definedName>
    <definedName name="Time_ID_20">'[20]МТР Газ України'!$B$1</definedName>
    <definedName name="Time_ID_21">'[22]МТР Газ України'!$B$1</definedName>
    <definedName name="Time_ID_23">'[21]МТР Газ України'!$B$1</definedName>
    <definedName name="Time_ID_25">'[22]МТР Газ України'!$B$1</definedName>
    <definedName name="Time_ID_6">'[19]МТР Газ України'!$B$1</definedName>
    <definedName name="Time_ID0">'[17]МТР Газ України'!$F$1</definedName>
    <definedName name="Time_ID0_10">'[18]7  Інші витрати'!#REF!</definedName>
    <definedName name="Time_ID0_11">'[19]МТР Газ України'!$F$1</definedName>
    <definedName name="Time_ID0_12">'[19]МТР Газ України'!$F$1</definedName>
    <definedName name="Time_ID0_13">'[19]МТР Газ України'!$F$1</definedName>
    <definedName name="Time_ID0_14">'[19]МТР Газ України'!$F$1</definedName>
    <definedName name="Time_ID0_15">'[19]МТР Газ України'!$F$1</definedName>
    <definedName name="Time_ID0_16">'[19]МТР Газ України'!$F$1</definedName>
    <definedName name="Time_ID0_17">'[19]МТР Газ України'!$F$1</definedName>
    <definedName name="Time_ID0_18">'[20]МТР Газ України'!$F$1</definedName>
    <definedName name="Time_ID0_19">'[21]МТР Газ України'!$F$1</definedName>
    <definedName name="Time_ID0_20">'[20]МТР Газ України'!$F$1</definedName>
    <definedName name="Time_ID0_21">'[22]МТР Газ України'!$F$1</definedName>
    <definedName name="Time_ID0_23">'[21]МТР Газ України'!$F$1</definedName>
    <definedName name="Time_ID0_25">'[22]МТР Газ України'!$F$1</definedName>
    <definedName name="Time_ID0_6">'[19]МТР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'[25]МТР Газ України'!$B$4</definedName>
    <definedName name="wr">'[25]МТР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'[25]МТР Газ України'!$B$4</definedName>
    <definedName name="_xlnm.Database">'[26]Ener '!$A$1:$G$2645</definedName>
    <definedName name="в">'[27]МТР Газ України'!$F$1</definedName>
    <definedName name="ватт">'[28]БАЗА  '!#REF!</definedName>
    <definedName name="Д">'[16]МТР Газ України'!$B$4</definedName>
    <definedName name="е">#REF!</definedName>
    <definedName name="є">#REF!</definedName>
    <definedName name="_xlnm.Print_Titles" localSheetId="0">'I. Фін результат'!$8:$10</definedName>
    <definedName name="_xlnm.Print_Titles" localSheetId="2">'ІІ. Розр. з бюджетом'!$4:$6</definedName>
    <definedName name="_xlnm.Print_Titles" localSheetId="1">'Розшифровка фінрезультати'!$4:$5</definedName>
    <definedName name="Заголовки_для_печати_МИ">'[29]1993'!$A$1:$IV$3,'[29]1993'!$A$1:$A$65536</definedName>
    <definedName name="і">[30]Inform!$F$2</definedName>
    <definedName name="ів" localSheetId="6">#REF!</definedName>
    <definedName name="ів" localSheetId="7">#REF!</definedName>
    <definedName name="ів">#REF!</definedName>
    <definedName name="ів___0" localSheetId="6">#REF!</definedName>
    <definedName name="ів___0" localSheetId="7">#REF!</definedName>
    <definedName name="ів___0">#REF!</definedName>
    <definedName name="ів_22" localSheetId="6">#REF!</definedName>
    <definedName name="ів_22" localSheetId="7">#REF!</definedName>
    <definedName name="ів_22">#REF!</definedName>
    <definedName name="ів_26">#REF!</definedName>
    <definedName name="іваіа">'[31]7  Інші витрати'!#REF!</definedName>
    <definedName name="іваф" localSheetId="6">#REF!</definedName>
    <definedName name="іваф" localSheetId="7">#REF!</definedName>
    <definedName name="іваф">#REF!</definedName>
    <definedName name="івів">'[12]МТР Газ України'!$B$1</definedName>
    <definedName name="іцу">[24]Inform!$G$2</definedName>
    <definedName name="йуц">#REF!</definedName>
    <definedName name="йцу">#REF!</definedName>
    <definedName name="йцуйй">#REF!</definedName>
    <definedName name="йцукц">'[31]7  Інші витрати'!#REF!</definedName>
    <definedName name="КЕ" localSheetId="6">#REF!</definedName>
    <definedName name="КЕ" localSheetId="7">#REF!</definedName>
    <definedName name="КЕ">#REF!</definedName>
    <definedName name="КЕ___0" localSheetId="6">#REF!</definedName>
    <definedName name="КЕ___0" localSheetId="7">#REF!</definedName>
    <definedName name="КЕ___0">#REF!</definedName>
    <definedName name="КЕ_22" localSheetId="6">#REF!</definedName>
    <definedName name="КЕ_22" localSheetId="7">#REF!</definedName>
    <definedName name="КЕ_22">#REF!</definedName>
    <definedName name="КЕ_26">#REF!</definedName>
    <definedName name="кен">#REF!</definedName>
    <definedName name="л">#REF!</definedName>
    <definedName name="_xlnm.Print_Area" localSheetId="6">'6.1. Інша інфо_1'!$A$1:$O$77</definedName>
    <definedName name="_xlnm.Print_Area" localSheetId="7">'6.2. Інша інфо_2'!$A$1:$AF$52</definedName>
    <definedName name="_xlnm.Print_Area" localSheetId="0">'I. Фін результат'!$A$1:$I$103</definedName>
    <definedName name="_xlnm.Print_Area" localSheetId="4">'IV. Кап. інвестиції'!$A$1:$H$18</definedName>
    <definedName name="_xlnm.Print_Area" localSheetId="8">'VII Статутн. капіт'!$A$1:$H$15</definedName>
    <definedName name="_xlnm.Print_Area" localSheetId="10">Аналіз!$A$1:$H$99</definedName>
    <definedName name="_xlnm.Print_Area" localSheetId="2">'ІІ. Розр. з бюджетом'!$A$1:$H$49</definedName>
    <definedName name="_xlnm.Print_Area" localSheetId="5">'Розшифровка до капівидатків'!$A$1:$G$37</definedName>
    <definedName name="_xlnm.Print_Area" localSheetId="9">'Розшифровка до Статутного'!$A$1:$G$16</definedName>
    <definedName name="_xlnm.Print_Area" localSheetId="3">'Розшифровка з розр з бюджет'!$A$1:$G$28</definedName>
    <definedName name="_xlnm.Print_Area" localSheetId="1">'Розшифровка фінрезультати'!$A$1:$G$66</definedName>
    <definedName name="п" localSheetId="6">'[13]7  Інші витрати'!#REF!</definedName>
    <definedName name="п" localSheetId="7">'[13]7  Інші витрати'!#REF!</definedName>
    <definedName name="п">'[13]7  Інші витрати'!#REF!</definedName>
    <definedName name="пдв">'[16]МТР Газ України'!$B$4</definedName>
    <definedName name="пдв_утг">'[16]МТР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[32]Inform!$E$6</definedName>
    <definedName name="р" localSheetId="6">#REF!</definedName>
    <definedName name="р" localSheetId="7">#REF!</definedName>
    <definedName name="р">#REF!</definedName>
    <definedName name="т">[33]Inform!$E$6</definedName>
    <definedName name="тариф">[34]Inform!$G$2</definedName>
    <definedName name="уйцукйцуйу" localSheetId="6">#REF!</definedName>
    <definedName name="уйцукйцуйу" localSheetId="7">#REF!</definedName>
    <definedName name="уйцукйцуйу">#REF!</definedName>
    <definedName name="уке">[35]Inform!$G$2</definedName>
    <definedName name="УТГ">'[16]МТР Газ України'!$B$4</definedName>
    <definedName name="фів">'[25]МТР Газ України'!$B$4</definedName>
    <definedName name="фіваіф">'[31]7  Інші витрати'!#REF!</definedName>
    <definedName name="фф">'[27]МТР Газ України'!$F$1</definedName>
    <definedName name="ц">'[13]7  Інші витрати'!#REF!</definedName>
    <definedName name="ччч">'[36]БАЗА  '!#REF!</definedName>
    <definedName name="ш" localSheetId="6">#REF!</definedName>
    <definedName name="ш" localSheetId="7">#REF!</definedName>
    <definedName name="ш">#REF!</definedName>
  </definedNames>
  <calcPr calcId="162913"/>
</workbook>
</file>

<file path=xl/calcChain.xml><?xml version="1.0" encoding="utf-8"?>
<calcChain xmlns="http://schemas.openxmlformats.org/spreadsheetml/2006/main">
  <c r="H9" i="26" l="1"/>
  <c r="G9" i="26"/>
  <c r="F9" i="26"/>
  <c r="E9" i="26"/>
  <c r="D15" i="26"/>
  <c r="C15" i="26"/>
  <c r="D29" i="26" l="1"/>
  <c r="C29" i="26"/>
  <c r="B29" i="26"/>
  <c r="A29" i="26"/>
  <c r="G29" i="26" l="1"/>
  <c r="H29" i="26" s="1"/>
  <c r="E29" i="26"/>
  <c r="F29" i="26" s="1"/>
  <c r="D63" i="26"/>
  <c r="C63" i="26"/>
  <c r="B63" i="26"/>
  <c r="Z26" i="28"/>
  <c r="AC29" i="28"/>
  <c r="AF29" i="28" s="1"/>
  <c r="AD29" i="28"/>
  <c r="AE29" i="28" s="1"/>
  <c r="AA29" i="28"/>
  <c r="G63" i="26" l="1"/>
  <c r="H63" i="26" s="1"/>
  <c r="E63" i="26"/>
  <c r="F63" i="26" s="1"/>
  <c r="I21" i="27"/>
  <c r="I18" i="27"/>
  <c r="F15" i="23"/>
  <c r="E55" i="21"/>
  <c r="F59" i="21"/>
  <c r="S27" i="28" l="1"/>
  <c r="S28" i="28"/>
  <c r="Q26" i="28"/>
  <c r="F23" i="27" l="1"/>
  <c r="F22" i="27"/>
  <c r="C22" i="27"/>
  <c r="D6" i="23"/>
  <c r="C6" i="23"/>
  <c r="D7" i="24" l="1"/>
  <c r="G11" i="20"/>
  <c r="M34" i="27"/>
  <c r="J34" i="27"/>
  <c r="F16" i="23"/>
  <c r="F28" i="23"/>
  <c r="F29" i="23"/>
  <c r="F30" i="23"/>
  <c r="F31" i="23"/>
  <c r="F32" i="23"/>
  <c r="G7" i="23"/>
  <c r="G8" i="23"/>
  <c r="G9" i="23"/>
  <c r="G11" i="23"/>
  <c r="G12" i="23"/>
  <c r="G13" i="23"/>
  <c r="G14" i="23"/>
  <c r="G37" i="2"/>
  <c r="D44" i="26"/>
  <c r="B23" i="26"/>
  <c r="AF33" i="28"/>
  <c r="AF34" i="28"/>
  <c r="AD33" i="28"/>
  <c r="AE33" i="28" s="1"/>
  <c r="AD34" i="28"/>
  <c r="AE34" i="28" s="1"/>
  <c r="AF27" i="28"/>
  <c r="AD27" i="28"/>
  <c r="AE27" i="28" s="1"/>
  <c r="X33" i="28"/>
  <c r="X34" i="28"/>
  <c r="W33" i="28"/>
  <c r="W34" i="28"/>
  <c r="X27" i="28"/>
  <c r="W27" i="28"/>
  <c r="V26" i="28"/>
  <c r="V32" i="28"/>
  <c r="E44" i="26" l="1"/>
  <c r="F44" i="26" s="1"/>
  <c r="I24" i="27"/>
  <c r="I23" i="27"/>
  <c r="E25" i="23"/>
  <c r="F28" i="19"/>
  <c r="F39" i="19"/>
  <c r="F31" i="19"/>
  <c r="F23" i="21"/>
  <c r="F24" i="21"/>
  <c r="F25" i="21"/>
  <c r="F26" i="21"/>
  <c r="F27" i="21"/>
  <c r="F28" i="21"/>
  <c r="F29" i="21"/>
  <c r="F30" i="21"/>
  <c r="G21" i="21"/>
  <c r="F96" i="2"/>
  <c r="F95" i="2"/>
  <c r="F94" i="2"/>
  <c r="C25" i="27"/>
  <c r="C24" i="27"/>
  <c r="C23" i="27"/>
  <c r="F25" i="27"/>
  <c r="F24" i="27"/>
  <c r="C25" i="23"/>
  <c r="D29" i="19"/>
  <c r="D38" i="19"/>
  <c r="G27" i="2" l="1"/>
  <c r="D27" i="2"/>
  <c r="F39" i="21"/>
  <c r="G40" i="2" l="1"/>
  <c r="G17" i="2"/>
  <c r="H17" i="2"/>
  <c r="G18" i="2"/>
  <c r="H18" i="2"/>
  <c r="G19" i="2"/>
  <c r="H19" i="2"/>
  <c r="G20" i="2"/>
  <c r="H20" i="2"/>
  <c r="G61" i="21" l="1"/>
  <c r="F54" i="21"/>
  <c r="D31" i="21"/>
  <c r="E31" i="21"/>
  <c r="F43" i="2" s="1"/>
  <c r="C31" i="21"/>
  <c r="D6" i="21"/>
  <c r="E6" i="21"/>
  <c r="F21" i="2" s="1"/>
  <c r="C6" i="21"/>
  <c r="F15" i="21"/>
  <c r="D59" i="26"/>
  <c r="D60" i="26"/>
  <c r="C59" i="26"/>
  <c r="C60" i="26"/>
  <c r="C61" i="26"/>
  <c r="D55" i="26"/>
  <c r="D56" i="26"/>
  <c r="D57" i="26"/>
  <c r="C55" i="26"/>
  <c r="C56" i="26"/>
  <c r="C57" i="26"/>
  <c r="B59" i="26"/>
  <c r="B60" i="26"/>
  <c r="B61" i="26"/>
  <c r="B58" i="26"/>
  <c r="B55" i="26"/>
  <c r="B56" i="26"/>
  <c r="B57" i="26"/>
  <c r="B54" i="26"/>
  <c r="AC28" i="28"/>
  <c r="AC31" i="28"/>
  <c r="AC35" i="28"/>
  <c r="AD28" i="28"/>
  <c r="AD31" i="28"/>
  <c r="AD35" i="28"/>
  <c r="AB28" i="28"/>
  <c r="AB30" i="28"/>
  <c r="AB31" i="28"/>
  <c r="AB32" i="28"/>
  <c r="AB35" i="28"/>
  <c r="AA30" i="28"/>
  <c r="AA31" i="28"/>
  <c r="AA32" i="28"/>
  <c r="AA35" i="28"/>
  <c r="AD26" i="28"/>
  <c r="X35" i="28"/>
  <c r="U32" i="28"/>
  <c r="V30" i="28"/>
  <c r="V36" i="28" s="1"/>
  <c r="U30" i="28"/>
  <c r="Q32" i="28"/>
  <c r="R30" i="28"/>
  <c r="R36" i="28" s="1"/>
  <c r="Q30" i="28"/>
  <c r="AC30" i="28" s="1"/>
  <c r="E55" i="26" l="1"/>
  <c r="F55" i="26" s="1"/>
  <c r="G55" i="26"/>
  <c r="H55" i="26" s="1"/>
  <c r="G60" i="26"/>
  <c r="H60" i="26" s="1"/>
  <c r="E60" i="26"/>
  <c r="F60" i="26" s="1"/>
  <c r="E59" i="26"/>
  <c r="F59" i="26" s="1"/>
  <c r="G59" i="26"/>
  <c r="H59" i="26" s="1"/>
  <c r="G56" i="26"/>
  <c r="H56" i="26" s="1"/>
  <c r="E56" i="26"/>
  <c r="F56" i="26" s="1"/>
  <c r="G57" i="26"/>
  <c r="H57" i="26" s="1"/>
  <c r="E57" i="26"/>
  <c r="F57" i="26" s="1"/>
  <c r="AF28" i="28"/>
  <c r="AE28" i="28"/>
  <c r="AC32" i="28"/>
  <c r="F6" i="21"/>
  <c r="H21" i="2"/>
  <c r="G21" i="2"/>
  <c r="U36" i="28"/>
  <c r="X30" i="28"/>
  <c r="W30" i="28"/>
  <c r="X32" i="28"/>
  <c r="Z36" i="28"/>
  <c r="AD30" i="28"/>
  <c r="AD32" i="28"/>
  <c r="Q36" i="28"/>
  <c r="AD36" i="28" l="1"/>
  <c r="Z37" i="28" s="1"/>
  <c r="AE30" i="28"/>
  <c r="AF30" i="28"/>
  <c r="C99" i="26" l="1"/>
  <c r="B99" i="26"/>
  <c r="D27" i="26"/>
  <c r="D28" i="26"/>
  <c r="C27" i="26"/>
  <c r="C28" i="26"/>
  <c r="D26" i="26"/>
  <c r="C26" i="26"/>
  <c r="D22" i="26"/>
  <c r="D23" i="26"/>
  <c r="D24" i="26"/>
  <c r="D25" i="26"/>
  <c r="C22" i="26"/>
  <c r="C23" i="26"/>
  <c r="C24" i="26"/>
  <c r="C25" i="26"/>
  <c r="C21" i="26"/>
  <c r="D21" i="26"/>
  <c r="B27" i="26"/>
  <c r="B28" i="26"/>
  <c r="B26" i="26"/>
  <c r="B22" i="26"/>
  <c r="B24" i="26"/>
  <c r="B25" i="26"/>
  <c r="B21" i="26"/>
  <c r="A27" i="26"/>
  <c r="A28" i="26"/>
  <c r="A26" i="26"/>
  <c r="A25" i="26"/>
  <c r="A22" i="26"/>
  <c r="A23" i="26"/>
  <c r="A24" i="26"/>
  <c r="A21" i="26"/>
  <c r="J63" i="27"/>
  <c r="L69" i="27"/>
  <c r="L68" i="27"/>
  <c r="M67" i="27"/>
  <c r="O67" i="27" s="1"/>
  <c r="M66" i="27"/>
  <c r="O66" i="27" s="1"/>
  <c r="M65" i="27"/>
  <c r="D63" i="27"/>
  <c r="K57" i="27"/>
  <c r="E28" i="26" l="1"/>
  <c r="F28" i="26" s="1"/>
  <c r="G28" i="26"/>
  <c r="H28" i="26" s="1"/>
  <c r="G24" i="26"/>
  <c r="H24" i="26" s="1"/>
  <c r="E24" i="26"/>
  <c r="F24" i="26" s="1"/>
  <c r="E26" i="26"/>
  <c r="F26" i="26" s="1"/>
  <c r="G26" i="26"/>
  <c r="H26" i="26" s="1"/>
  <c r="E27" i="26"/>
  <c r="F27" i="26" s="1"/>
  <c r="G27" i="26"/>
  <c r="H27" i="26" s="1"/>
  <c r="G25" i="26"/>
  <c r="H25" i="26" s="1"/>
  <c r="E25" i="26"/>
  <c r="F25" i="26" s="1"/>
  <c r="G23" i="26"/>
  <c r="H23" i="26" s="1"/>
  <c r="E23" i="26"/>
  <c r="F23" i="26" s="1"/>
  <c r="L63" i="27"/>
  <c r="O65" i="27"/>
  <c r="D64" i="26"/>
  <c r="F18" i="27"/>
  <c r="C58" i="26" s="1"/>
  <c r="C65" i="26"/>
  <c r="C64" i="26"/>
  <c r="G64" i="26" l="1"/>
  <c r="H64" i="26" s="1"/>
  <c r="B65" i="26"/>
  <c r="B64" i="26"/>
  <c r="E64" i="26" s="1"/>
  <c r="F64" i="26" s="1"/>
  <c r="B62" i="26"/>
  <c r="D11" i="26"/>
  <c r="D12" i="26"/>
  <c r="D13" i="26"/>
  <c r="D14" i="26"/>
  <c r="D16" i="26"/>
  <c r="D17" i="26"/>
  <c r="D18" i="26"/>
  <c r="D19" i="26"/>
  <c r="D10" i="26"/>
  <c r="C11" i="26"/>
  <c r="C12" i="26"/>
  <c r="C13" i="26"/>
  <c r="C14" i="26"/>
  <c r="C16" i="26"/>
  <c r="C17" i="26"/>
  <c r="C18" i="26"/>
  <c r="C19" i="26"/>
  <c r="C10" i="26"/>
  <c r="A11" i="26"/>
  <c r="A12" i="26"/>
  <c r="A13" i="26"/>
  <c r="A14" i="26"/>
  <c r="A16" i="26"/>
  <c r="A17" i="26"/>
  <c r="A18" i="26"/>
  <c r="A19" i="26"/>
  <c r="A10" i="26"/>
  <c r="J35" i="27"/>
  <c r="J36" i="27"/>
  <c r="J37" i="27"/>
  <c r="J38" i="27"/>
  <c r="J39" i="27"/>
  <c r="J40" i="27"/>
  <c r="J41" i="27"/>
  <c r="J42" i="27"/>
  <c r="J43" i="27"/>
  <c r="J44" i="27"/>
  <c r="G45" i="27"/>
  <c r="F12" i="2" s="1"/>
  <c r="D45" i="27"/>
  <c r="M35" i="27"/>
  <c r="M36" i="27"/>
  <c r="M37" i="27"/>
  <c r="M38" i="27"/>
  <c r="M39" i="27"/>
  <c r="M40" i="27"/>
  <c r="M41" i="27"/>
  <c r="M42" i="27"/>
  <c r="J47" i="28"/>
  <c r="H47" i="28"/>
  <c r="F47" i="28"/>
  <c r="Y36" i="28"/>
  <c r="W36" i="28"/>
  <c r="N36" i="28"/>
  <c r="M36" i="28"/>
  <c r="O36" i="28" s="1"/>
  <c r="W35" i="28"/>
  <c r="T35" i="28"/>
  <c r="S35" i="28"/>
  <c r="P35" i="28"/>
  <c r="O35" i="28"/>
  <c r="W32" i="28"/>
  <c r="T32" i="28"/>
  <c r="S32" i="28"/>
  <c r="P32" i="28"/>
  <c r="O32" i="28"/>
  <c r="X31" i="28"/>
  <c r="W31" i="28"/>
  <c r="T31" i="28"/>
  <c r="S31" i="28"/>
  <c r="P31" i="28"/>
  <c r="O31" i="28"/>
  <c r="AC26" i="28"/>
  <c r="AC36" i="28" s="1"/>
  <c r="AB26" i="28"/>
  <c r="AA26" i="28"/>
  <c r="X26" i="28"/>
  <c r="W26" i="28"/>
  <c r="T26" i="28"/>
  <c r="S26" i="28"/>
  <c r="P26" i="28"/>
  <c r="O26" i="28"/>
  <c r="X18" i="28"/>
  <c r="U18" i="28"/>
  <c r="R18" i="28"/>
  <c r="AD17" i="28"/>
  <c r="AA17" i="28"/>
  <c r="AD16" i="28"/>
  <c r="AA16" i="28"/>
  <c r="X8" i="28"/>
  <c r="U8" i="28"/>
  <c r="AD8" i="28" s="1"/>
  <c r="R8" i="28"/>
  <c r="AD7" i="28"/>
  <c r="AA7" i="28"/>
  <c r="F10" i="27"/>
  <c r="I10" i="27"/>
  <c r="L11" i="27"/>
  <c r="N11" i="27"/>
  <c r="L12" i="27"/>
  <c r="N12" i="27"/>
  <c r="L13" i="27"/>
  <c r="N13" i="27"/>
  <c r="F14" i="27"/>
  <c r="L15" i="27"/>
  <c r="N15" i="27"/>
  <c r="L16" i="27"/>
  <c r="N16" i="27"/>
  <c r="L19" i="27"/>
  <c r="N19" i="27"/>
  <c r="L20" i="27"/>
  <c r="N20" i="27"/>
  <c r="N23" i="27"/>
  <c r="N24" i="27"/>
  <c r="M43" i="27"/>
  <c r="M44" i="27"/>
  <c r="F63" i="27"/>
  <c r="H63" i="27"/>
  <c r="N68" i="27"/>
  <c r="N69" i="27"/>
  <c r="D70" i="27"/>
  <c r="F70" i="27"/>
  <c r="H70" i="27"/>
  <c r="J70" i="27"/>
  <c r="L70" i="27"/>
  <c r="N72" i="27"/>
  <c r="N70" i="27" s="1"/>
  <c r="D73" i="27"/>
  <c r="F73" i="27"/>
  <c r="H73" i="27"/>
  <c r="H77" i="27" s="1"/>
  <c r="J73" i="27"/>
  <c r="L73" i="27"/>
  <c r="N75" i="27"/>
  <c r="N76" i="27"/>
  <c r="E10" i="26" l="1"/>
  <c r="F10" i="26" s="1"/>
  <c r="G10" i="26"/>
  <c r="H10" i="26" s="1"/>
  <c r="G13" i="26"/>
  <c r="H13" i="26" s="1"/>
  <c r="E13" i="26"/>
  <c r="F13" i="26" s="1"/>
  <c r="G19" i="26"/>
  <c r="H19" i="26" s="1"/>
  <c r="E19" i="26"/>
  <c r="F19" i="26" s="1"/>
  <c r="G15" i="26"/>
  <c r="H15" i="26" s="1"/>
  <c r="E15" i="26"/>
  <c r="F15" i="26" s="1"/>
  <c r="G12" i="26"/>
  <c r="H12" i="26" s="1"/>
  <c r="E12" i="26"/>
  <c r="F12" i="26" s="1"/>
  <c r="G18" i="26"/>
  <c r="H18" i="26" s="1"/>
  <c r="E18" i="26"/>
  <c r="F18" i="26" s="1"/>
  <c r="E11" i="26"/>
  <c r="F11" i="26" s="1"/>
  <c r="G11" i="26"/>
  <c r="H11" i="26" s="1"/>
  <c r="E16" i="26"/>
  <c r="F16" i="26" s="1"/>
  <c r="G16" i="26"/>
  <c r="H16" i="26" s="1"/>
  <c r="G17" i="26"/>
  <c r="H17" i="26" s="1"/>
  <c r="E17" i="26"/>
  <c r="F17" i="26" s="1"/>
  <c r="E14" i="26"/>
  <c r="F14" i="26" s="1"/>
  <c r="G14" i="26"/>
  <c r="H14" i="26" s="1"/>
  <c r="D54" i="26"/>
  <c r="I22" i="27"/>
  <c r="H12" i="2"/>
  <c r="G12" i="2"/>
  <c r="AA8" i="28"/>
  <c r="AA18" i="28"/>
  <c r="C62" i="26"/>
  <c r="C54" i="26"/>
  <c r="N73" i="27"/>
  <c r="F77" i="27"/>
  <c r="N63" i="27"/>
  <c r="M45" i="27"/>
  <c r="AA36" i="28"/>
  <c r="AE26" i="28"/>
  <c r="AE35" i="28"/>
  <c r="AE32" i="28"/>
  <c r="AE31" i="28"/>
  <c r="S36" i="28"/>
  <c r="N37" i="28"/>
  <c r="C20" i="26"/>
  <c r="C9" i="26" s="1"/>
  <c r="D20" i="26"/>
  <c r="D9" i="26" s="1"/>
  <c r="L77" i="27"/>
  <c r="D77" i="27"/>
  <c r="J77" i="27"/>
  <c r="J45" i="27"/>
  <c r="L10" i="27"/>
  <c r="N10" i="27"/>
  <c r="L24" i="27"/>
  <c r="L23" i="27"/>
  <c r="AD18" i="28"/>
  <c r="AF26" i="28"/>
  <c r="AF31" i="28"/>
  <c r="AF32" i="28"/>
  <c r="AF35" i="28"/>
  <c r="P36" i="28"/>
  <c r="T36" i="28"/>
  <c r="X36" i="28"/>
  <c r="AB36" i="28"/>
  <c r="E54" i="26" l="1"/>
  <c r="F54" i="26" s="1"/>
  <c r="G54" i="26"/>
  <c r="H54" i="26" s="1"/>
  <c r="G20" i="26"/>
  <c r="H20" i="26" s="1"/>
  <c r="N77" i="27"/>
  <c r="R37" i="28"/>
  <c r="V37" i="28"/>
  <c r="Y37" i="28"/>
  <c r="Q37" i="28"/>
  <c r="AF36" i="28"/>
  <c r="U37" i="28"/>
  <c r="M37" i="28"/>
  <c r="AE36" i="28"/>
  <c r="AD37" i="28" l="1"/>
  <c r="AC37" i="28"/>
  <c r="F33" i="19"/>
  <c r="D33" i="19" s="1"/>
  <c r="G54" i="21"/>
  <c r="C49" i="21"/>
  <c r="D49" i="21"/>
  <c r="E49" i="21"/>
  <c r="F62" i="2" s="1"/>
  <c r="F57" i="21"/>
  <c r="G56" i="21"/>
  <c r="F58" i="21"/>
  <c r="D55" i="21"/>
  <c r="F70" i="2"/>
  <c r="C55" i="21"/>
  <c r="D31" i="19"/>
  <c r="D39" i="19"/>
  <c r="G8" i="21"/>
  <c r="G9" i="21"/>
  <c r="G10" i="21"/>
  <c r="G11" i="21"/>
  <c r="G12" i="21"/>
  <c r="G13" i="21"/>
  <c r="G14" i="21"/>
  <c r="G15" i="21"/>
  <c r="G16" i="21"/>
  <c r="G17" i="21"/>
  <c r="G18" i="21"/>
  <c r="G19" i="21"/>
  <c r="G20" i="21"/>
  <c r="F56" i="21"/>
  <c r="H62" i="2" l="1"/>
  <c r="G62" i="2"/>
  <c r="D99" i="26"/>
  <c r="N18" i="27"/>
  <c r="D58" i="26"/>
  <c r="I25" i="27"/>
  <c r="L18" i="27"/>
  <c r="G49" i="21"/>
  <c r="B20" i="26"/>
  <c r="E20" i="26" l="1"/>
  <c r="F20" i="26" s="1"/>
  <c r="B9" i="26"/>
  <c r="G99" i="26"/>
  <c r="H99" i="26" s="1"/>
  <c r="E99" i="26"/>
  <c r="F99" i="26" s="1"/>
  <c r="E58" i="26"/>
  <c r="F58" i="26" s="1"/>
  <c r="G58" i="26"/>
  <c r="H58" i="26" s="1"/>
  <c r="N22" i="27"/>
  <c r="L22" i="27"/>
  <c r="D62" i="26"/>
  <c r="D61" i="26"/>
  <c r="L21" i="27"/>
  <c r="N21" i="27"/>
  <c r="E87" i="2"/>
  <c r="E62" i="26" l="1"/>
  <c r="F62" i="26" s="1"/>
  <c r="G62" i="26"/>
  <c r="H62" i="26" s="1"/>
  <c r="G61" i="26"/>
  <c r="H61" i="26" s="1"/>
  <c r="E61" i="26"/>
  <c r="F61" i="26" s="1"/>
  <c r="D65" i="26"/>
  <c r="N25" i="27"/>
  <c r="L25" i="27"/>
  <c r="G65" i="26" l="1"/>
  <c r="H65" i="26" s="1"/>
  <c r="E65" i="26"/>
  <c r="F65" i="26" s="1"/>
  <c r="E21" i="26"/>
  <c r="F21" i="26" s="1"/>
  <c r="G21" i="26"/>
  <c r="H21" i="26" s="1"/>
  <c r="E22" i="26"/>
  <c r="F22" i="26" s="1"/>
  <c r="G22" i="26"/>
  <c r="H22" i="26" s="1"/>
  <c r="G33" i="19" l="1"/>
  <c r="H33" i="19"/>
  <c r="G28" i="19"/>
  <c r="H28" i="19"/>
  <c r="G29" i="19"/>
  <c r="D60" i="21"/>
  <c r="D25" i="19"/>
  <c r="D20" i="19"/>
  <c r="D10" i="19"/>
  <c r="H10" i="19"/>
  <c r="G10" i="19"/>
  <c r="F20" i="21"/>
  <c r="G42" i="2"/>
  <c r="H42" i="2"/>
  <c r="G75" i="2"/>
  <c r="H75" i="2"/>
  <c r="F62" i="21" l="1"/>
  <c r="F52" i="21"/>
  <c r="F53" i="21"/>
  <c r="D70" i="2" s="1"/>
  <c r="F22" i="21"/>
  <c r="D81" i="2"/>
  <c r="D72" i="2"/>
  <c r="D67" i="2"/>
  <c r="D58" i="2"/>
  <c r="D59" i="2"/>
  <c r="D60" i="2"/>
  <c r="D61" i="2"/>
  <c r="D57" i="2"/>
  <c r="D54" i="2"/>
  <c r="D53" i="2"/>
  <c r="D25" i="2"/>
  <c r="D26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2" i="2"/>
  <c r="D44" i="2"/>
  <c r="D45" i="2"/>
  <c r="D46" i="2"/>
  <c r="D47" i="2"/>
  <c r="D48" i="2"/>
  <c r="D49" i="2"/>
  <c r="D50" i="2"/>
  <c r="D51" i="2"/>
  <c r="D24" i="2"/>
  <c r="D15" i="2"/>
  <c r="D16" i="2"/>
  <c r="D17" i="2"/>
  <c r="D18" i="2"/>
  <c r="D19" i="2"/>
  <c r="D20" i="2"/>
  <c r="D14" i="2"/>
  <c r="D12" i="2"/>
  <c r="D21" i="2" l="1"/>
  <c r="F41" i="2"/>
  <c r="H41" i="2" l="1"/>
  <c r="G41" i="2"/>
  <c r="D41" i="2"/>
  <c r="D96" i="2"/>
  <c r="F97" i="2"/>
  <c r="D97" i="2" s="1"/>
  <c r="D94" i="2"/>
  <c r="C68" i="2"/>
  <c r="D95" i="2" l="1"/>
  <c r="F7" i="23" l="1"/>
  <c r="F8" i="23"/>
  <c r="F9" i="23"/>
  <c r="F11" i="23"/>
  <c r="F12" i="23"/>
  <c r="F13" i="23"/>
  <c r="F14" i="23"/>
  <c r="F17" i="23"/>
  <c r="F18" i="23"/>
  <c r="F20" i="23"/>
  <c r="G20" i="23"/>
  <c r="F21" i="23"/>
  <c r="G21" i="23"/>
  <c r="F22" i="23"/>
  <c r="G22" i="23"/>
  <c r="F23" i="23"/>
  <c r="G23" i="23"/>
  <c r="F24" i="23"/>
  <c r="G24" i="23"/>
  <c r="F26" i="23"/>
  <c r="F27" i="23"/>
  <c r="G20" i="19"/>
  <c r="H20" i="19"/>
  <c r="G25" i="19"/>
  <c r="H25" i="19"/>
  <c r="H29" i="19"/>
  <c r="G31" i="19"/>
  <c r="H31" i="19"/>
  <c r="G38" i="19"/>
  <c r="H38" i="19"/>
  <c r="G39" i="19"/>
  <c r="H39" i="19"/>
  <c r="D40" i="19"/>
  <c r="D36" i="19"/>
  <c r="D27" i="19"/>
  <c r="D19" i="19"/>
  <c r="F7" i="21"/>
  <c r="G7" i="21"/>
  <c r="F8" i="21"/>
  <c r="F9" i="21"/>
  <c r="F10" i="21"/>
  <c r="F11" i="21"/>
  <c r="F12" i="21"/>
  <c r="F13" i="21"/>
  <c r="F14" i="21"/>
  <c r="F16" i="21"/>
  <c r="F17" i="21"/>
  <c r="F18" i="21"/>
  <c r="F19" i="21"/>
  <c r="F21" i="21"/>
  <c r="F32" i="21"/>
  <c r="G32" i="21"/>
  <c r="F33" i="21"/>
  <c r="G33" i="21"/>
  <c r="F34" i="21"/>
  <c r="G34" i="21"/>
  <c r="F35" i="21"/>
  <c r="G35" i="21"/>
  <c r="F36" i="21"/>
  <c r="G36" i="21"/>
  <c r="F37" i="21"/>
  <c r="G37" i="21"/>
  <c r="F38" i="21"/>
  <c r="G38" i="21"/>
  <c r="F40" i="21"/>
  <c r="G40" i="21"/>
  <c r="F41" i="21"/>
  <c r="G41" i="21"/>
  <c r="F42" i="21"/>
  <c r="G42" i="21"/>
  <c r="F50" i="21"/>
  <c r="F51" i="21"/>
  <c r="F44" i="21"/>
  <c r="F45" i="21"/>
  <c r="F46" i="21"/>
  <c r="F47" i="21"/>
  <c r="F48" i="21"/>
  <c r="F61" i="21"/>
  <c r="D87" i="2"/>
  <c r="D91" i="2"/>
  <c r="D90" i="2"/>
  <c r="D89" i="2"/>
  <c r="D88" i="2"/>
  <c r="D68" i="2"/>
  <c r="D13" i="2"/>
  <c r="D22" i="2" s="1"/>
  <c r="G14" i="2"/>
  <c r="H14" i="2"/>
  <c r="G16" i="2"/>
  <c r="H16" i="2"/>
  <c r="G28" i="2"/>
  <c r="H28" i="2"/>
  <c r="G29" i="2"/>
  <c r="H29" i="2"/>
  <c r="G30" i="2"/>
  <c r="H30" i="2"/>
  <c r="G31" i="2"/>
  <c r="H31" i="2"/>
  <c r="G36" i="2"/>
  <c r="H36" i="2"/>
  <c r="G53" i="2"/>
  <c r="G54" i="2"/>
  <c r="G67" i="2"/>
  <c r="H67" i="2"/>
  <c r="G70" i="2"/>
  <c r="H70" i="2"/>
  <c r="G81" i="2"/>
  <c r="G94" i="2"/>
  <c r="H94" i="2"/>
  <c r="D43" i="19" l="1"/>
  <c r="D8" i="19" l="1"/>
  <c r="H95" i="2" l="1"/>
  <c r="G95" i="2"/>
  <c r="G96" i="2"/>
  <c r="H96" i="2"/>
  <c r="H97" i="2"/>
  <c r="G97" i="2"/>
  <c r="E68" i="2"/>
  <c r="D25" i="23"/>
  <c r="F12" i="3"/>
  <c r="D12" i="3" s="1"/>
  <c r="D19" i="23"/>
  <c r="E19" i="23"/>
  <c r="F10" i="3" s="1"/>
  <c r="D10" i="3" s="1"/>
  <c r="C19" i="23"/>
  <c r="D10" i="23"/>
  <c r="E10" i="23"/>
  <c r="C10" i="23"/>
  <c r="E60" i="21"/>
  <c r="D43" i="21"/>
  <c r="E43" i="21"/>
  <c r="F55" i="2" s="1"/>
  <c r="C43" i="21"/>
  <c r="C60" i="21"/>
  <c r="F9" i="3" l="1"/>
  <c r="D9" i="3" s="1"/>
  <c r="E6" i="23"/>
  <c r="G10" i="23"/>
  <c r="H9" i="3"/>
  <c r="D55" i="2"/>
  <c r="D52" i="2" s="1"/>
  <c r="D82" i="2" s="1"/>
  <c r="G55" i="2"/>
  <c r="F73" i="2"/>
  <c r="H73" i="2" s="1"/>
  <c r="G60" i="21"/>
  <c r="D43" i="2"/>
  <c r="D23" i="2" s="1"/>
  <c r="H43" i="2"/>
  <c r="G43" i="2"/>
  <c r="F55" i="21"/>
  <c r="F25" i="23"/>
  <c r="F19" i="23"/>
  <c r="G19" i="23"/>
  <c r="F10" i="23"/>
  <c r="G6" i="21"/>
  <c r="F43" i="21"/>
  <c r="G55" i="21"/>
  <c r="F31" i="21"/>
  <c r="G31" i="21"/>
  <c r="F60" i="21"/>
  <c r="D98" i="26"/>
  <c r="D97" i="26"/>
  <c r="D96" i="26"/>
  <c r="D95" i="26"/>
  <c r="D94" i="26"/>
  <c r="D93" i="26"/>
  <c r="D92" i="26"/>
  <c r="C98" i="26"/>
  <c r="C97" i="26"/>
  <c r="C96" i="26"/>
  <c r="C95" i="26"/>
  <c r="C94" i="26"/>
  <c r="C93" i="26"/>
  <c r="C92" i="26"/>
  <c r="B98" i="26"/>
  <c r="B97" i="26"/>
  <c r="B96" i="26"/>
  <c r="B95" i="26"/>
  <c r="B94" i="26"/>
  <c r="B93" i="26"/>
  <c r="G93" i="26" l="1"/>
  <c r="H93" i="26" s="1"/>
  <c r="E93" i="26"/>
  <c r="F93" i="26" s="1"/>
  <c r="G97" i="26"/>
  <c r="H97" i="26" s="1"/>
  <c r="E97" i="26"/>
  <c r="F97" i="26" s="1"/>
  <c r="G94" i="26"/>
  <c r="H94" i="26" s="1"/>
  <c r="E94" i="26"/>
  <c r="F94" i="26" s="1"/>
  <c r="G98" i="26"/>
  <c r="H98" i="26" s="1"/>
  <c r="E98" i="26"/>
  <c r="F98" i="26" s="1"/>
  <c r="G95" i="26"/>
  <c r="H95" i="26" s="1"/>
  <c r="E95" i="26"/>
  <c r="F95" i="26" s="1"/>
  <c r="G92" i="26"/>
  <c r="H92" i="26" s="1"/>
  <c r="G96" i="26"/>
  <c r="H96" i="26" s="1"/>
  <c r="E96" i="26"/>
  <c r="F96" i="26" s="1"/>
  <c r="D73" i="2"/>
  <c r="D71" i="2" s="1"/>
  <c r="G73" i="2"/>
  <c r="F49" i="21"/>
  <c r="D62" i="2"/>
  <c r="D56" i="2" s="1"/>
  <c r="D83" i="2" s="1"/>
  <c r="D91" i="26"/>
  <c r="C91" i="26"/>
  <c r="F6" i="23"/>
  <c r="G6" i="23"/>
  <c r="B92" i="26"/>
  <c r="E92" i="26" s="1"/>
  <c r="F92" i="26" s="1"/>
  <c r="D81" i="26"/>
  <c r="C81" i="26"/>
  <c r="C80" i="26"/>
  <c r="B81" i="26"/>
  <c r="D42" i="26"/>
  <c r="C44" i="26"/>
  <c r="G44" i="26" s="1"/>
  <c r="H44" i="26" s="1"/>
  <c r="C42" i="26"/>
  <c r="B42" i="26"/>
  <c r="G91" i="26" l="1"/>
  <c r="H91" i="26" s="1"/>
  <c r="E91" i="26"/>
  <c r="F91" i="26" s="1"/>
  <c r="G42" i="26"/>
  <c r="H42" i="26" s="1"/>
  <c r="E42" i="26"/>
  <c r="F42" i="26" s="1"/>
  <c r="B91" i="26"/>
  <c r="D63" i="2"/>
  <c r="D86" i="2" s="1"/>
  <c r="D92" i="2" s="1"/>
  <c r="D74" i="2" l="1"/>
  <c r="D79" i="2" s="1"/>
  <c r="C22" i="25" l="1"/>
  <c r="C19" i="25"/>
  <c r="C16" i="25"/>
  <c r="C13" i="25"/>
  <c r="C9" i="25"/>
  <c r="C7" i="25"/>
  <c r="G20" i="25" l="1"/>
  <c r="E22" i="25"/>
  <c r="D22" i="25"/>
  <c r="F20" i="25"/>
  <c r="E19" i="25"/>
  <c r="D19" i="25"/>
  <c r="E16" i="25"/>
  <c r="D16" i="25"/>
  <c r="F10" i="25"/>
  <c r="E9" i="25"/>
  <c r="D9" i="25"/>
  <c r="E27" i="19"/>
  <c r="F27" i="19"/>
  <c r="C27" i="19"/>
  <c r="G27" i="19" l="1"/>
  <c r="H27" i="19"/>
  <c r="F9" i="25"/>
  <c r="G19" i="25"/>
  <c r="G22" i="25"/>
  <c r="F22" i="25"/>
  <c r="F19" i="25"/>
  <c r="G23" i="25" l="1"/>
  <c r="F23" i="25"/>
  <c r="G17" i="25"/>
  <c r="F17" i="25"/>
  <c r="G16" i="25"/>
  <c r="F16" i="25"/>
  <c r="G14" i="25"/>
  <c r="F14" i="25"/>
  <c r="E13" i="25"/>
  <c r="D13" i="25"/>
  <c r="G10" i="25"/>
  <c r="G8" i="25"/>
  <c r="F8" i="25"/>
  <c r="E7" i="25"/>
  <c r="D7" i="25"/>
  <c r="G13" i="25" l="1"/>
  <c r="G9" i="25"/>
  <c r="G7" i="25"/>
  <c r="F7" i="25"/>
  <c r="F13" i="25"/>
  <c r="F7" i="24" l="1"/>
  <c r="F8" i="24"/>
  <c r="F9" i="24"/>
  <c r="F10" i="24"/>
  <c r="F11" i="24"/>
  <c r="F12" i="24"/>
  <c r="E6" i="24"/>
  <c r="D6" i="24"/>
  <c r="F6" i="24" l="1"/>
  <c r="G28" i="23" l="1"/>
  <c r="G29" i="23"/>
  <c r="G30" i="23"/>
  <c r="F33" i="23"/>
  <c r="E36" i="19" l="1"/>
  <c r="F36" i="19"/>
  <c r="C36" i="19"/>
  <c r="D9" i="20"/>
  <c r="E9" i="20"/>
  <c r="F9" i="20"/>
  <c r="C9" i="20"/>
  <c r="E13" i="2"/>
  <c r="E56" i="2"/>
  <c r="F13" i="2"/>
  <c r="F52" i="2"/>
  <c r="F56" i="2"/>
  <c r="E89" i="2"/>
  <c r="E91" i="2"/>
  <c r="F88" i="2"/>
  <c r="F90" i="2"/>
  <c r="F89" i="2"/>
  <c r="G89" i="2" s="1"/>
  <c r="F91" i="2"/>
  <c r="G91" i="2" s="1"/>
  <c r="F87" i="2"/>
  <c r="C87" i="2"/>
  <c r="G8" i="3"/>
  <c r="G9" i="3"/>
  <c r="G10" i="3"/>
  <c r="H10" i="3"/>
  <c r="G11" i="3"/>
  <c r="G12" i="3"/>
  <c r="G13" i="3"/>
  <c r="D7" i="3"/>
  <c r="E7" i="3"/>
  <c r="F7" i="3"/>
  <c r="C7" i="3"/>
  <c r="F40" i="19"/>
  <c r="C40" i="19"/>
  <c r="E19" i="19"/>
  <c r="F19" i="19"/>
  <c r="C19" i="19"/>
  <c r="D9" i="19"/>
  <c r="F9" i="19"/>
  <c r="C9" i="19"/>
  <c r="C91" i="2"/>
  <c r="E90" i="2"/>
  <c r="C90" i="2"/>
  <c r="C89" i="2"/>
  <c r="E88" i="2"/>
  <c r="C88" i="2"/>
  <c r="E99" i="2"/>
  <c r="E44" i="2"/>
  <c r="C44" i="2"/>
  <c r="E71" i="2"/>
  <c r="F71" i="2"/>
  <c r="D43" i="26" s="1"/>
  <c r="C71" i="2"/>
  <c r="B43" i="26" s="1"/>
  <c r="F68" i="2"/>
  <c r="C56" i="2"/>
  <c r="B41" i="26" s="1"/>
  <c r="E52" i="2"/>
  <c r="C52" i="2"/>
  <c r="C99" i="2"/>
  <c r="E23" i="2"/>
  <c r="F23" i="2"/>
  <c r="D40" i="26" s="1"/>
  <c r="C13" i="2"/>
  <c r="C23" i="2"/>
  <c r="B40" i="26" s="1"/>
  <c r="E43" i="26" l="1"/>
  <c r="F43" i="26" s="1"/>
  <c r="E40" i="26"/>
  <c r="F40" i="26" s="1"/>
  <c r="F98" i="2"/>
  <c r="D98" i="2" s="1"/>
  <c r="D99" i="2" s="1"/>
  <c r="H71" i="2"/>
  <c r="H56" i="2"/>
  <c r="G56" i="2"/>
  <c r="G23" i="2"/>
  <c r="G52" i="2"/>
  <c r="G71" i="2"/>
  <c r="H9" i="19"/>
  <c r="G9" i="19"/>
  <c r="D41" i="26"/>
  <c r="G68" i="2"/>
  <c r="H68" i="2"/>
  <c r="G90" i="2"/>
  <c r="H7" i="3"/>
  <c r="H87" i="2"/>
  <c r="G87" i="2"/>
  <c r="G88" i="2"/>
  <c r="C43" i="26"/>
  <c r="G43" i="26" s="1"/>
  <c r="H43" i="26" s="1"/>
  <c r="G36" i="19"/>
  <c r="H36" i="19"/>
  <c r="G19" i="19"/>
  <c r="H19" i="19"/>
  <c r="C40" i="26"/>
  <c r="G40" i="26" s="1"/>
  <c r="H40" i="26" s="1"/>
  <c r="H23" i="2"/>
  <c r="C39" i="26"/>
  <c r="G13" i="2"/>
  <c r="H13" i="2"/>
  <c r="C41" i="26"/>
  <c r="F43" i="19"/>
  <c r="D39" i="26"/>
  <c r="F22" i="2"/>
  <c r="D76" i="26" s="1"/>
  <c r="C22" i="2"/>
  <c r="B76" i="26" s="1"/>
  <c r="B39" i="26"/>
  <c r="G9" i="20"/>
  <c r="G7" i="3"/>
  <c r="C43" i="19"/>
  <c r="E43" i="19"/>
  <c r="E82" i="2"/>
  <c r="C82" i="2"/>
  <c r="F83" i="2"/>
  <c r="F82" i="2"/>
  <c r="E83" i="2"/>
  <c r="C83" i="2"/>
  <c r="E22" i="2"/>
  <c r="E76" i="26" l="1"/>
  <c r="F76" i="26" s="1"/>
  <c r="G39" i="26"/>
  <c r="H39" i="26" s="1"/>
  <c r="E39" i="26"/>
  <c r="F39" i="26" s="1"/>
  <c r="G41" i="26"/>
  <c r="H41" i="26" s="1"/>
  <c r="E41" i="26"/>
  <c r="F41" i="26" s="1"/>
  <c r="H22" i="2"/>
  <c r="G22" i="2"/>
  <c r="B38" i="26"/>
  <c r="D38" i="26"/>
  <c r="C38" i="26"/>
  <c r="H98" i="2"/>
  <c r="G98" i="2"/>
  <c r="F99" i="2"/>
  <c r="G43" i="19"/>
  <c r="H43" i="19"/>
  <c r="H82" i="2"/>
  <c r="G82" i="2"/>
  <c r="H83" i="2"/>
  <c r="G83" i="2"/>
  <c r="E63" i="2"/>
  <c r="C76" i="26"/>
  <c r="G76" i="26" s="1"/>
  <c r="H76" i="26" s="1"/>
  <c r="C63" i="2"/>
  <c r="B77" i="26" s="1"/>
  <c r="D17" i="19"/>
  <c r="F63" i="2"/>
  <c r="D77" i="26" s="1"/>
  <c r="E77" i="26" l="1"/>
  <c r="F77" i="26" s="1"/>
  <c r="E38" i="26"/>
  <c r="F38" i="26" s="1"/>
  <c r="G38" i="26"/>
  <c r="H38" i="26" s="1"/>
  <c r="G99" i="2"/>
  <c r="H99" i="2"/>
  <c r="C77" i="26"/>
  <c r="G77" i="26" s="1"/>
  <c r="H77" i="26" s="1"/>
  <c r="H63" i="2"/>
  <c r="G63" i="2"/>
  <c r="E86" i="2"/>
  <c r="E74" i="2"/>
  <c r="C74" i="2"/>
  <c r="B78" i="26" s="1"/>
  <c r="C86" i="2"/>
  <c r="C92" i="2" s="1"/>
  <c r="F86" i="2"/>
  <c r="F74" i="2"/>
  <c r="D78" i="26" s="1"/>
  <c r="E78" i="26" l="1"/>
  <c r="F78" i="26" s="1"/>
  <c r="H74" i="2"/>
  <c r="G74" i="2"/>
  <c r="E92" i="2"/>
  <c r="G86" i="2"/>
  <c r="H86" i="2"/>
  <c r="E79" i="2"/>
  <c r="C78" i="26"/>
  <c r="G78" i="26" s="1"/>
  <c r="H78" i="26" s="1"/>
  <c r="C79" i="2"/>
  <c r="F92" i="2"/>
  <c r="F79" i="2"/>
  <c r="C17" i="19" l="1"/>
  <c r="C80" i="2"/>
  <c r="B80" i="26" s="1"/>
  <c r="H79" i="2"/>
  <c r="D79" i="26"/>
  <c r="F80" i="2"/>
  <c r="H80" i="2" s="1"/>
  <c r="G92" i="2"/>
  <c r="H92" i="2"/>
  <c r="G79" i="2"/>
  <c r="E17" i="19"/>
  <c r="C79" i="26"/>
  <c r="B79" i="26"/>
  <c r="F17" i="19"/>
  <c r="G79" i="26" l="1"/>
  <c r="H79" i="26" s="1"/>
  <c r="E79" i="26"/>
  <c r="F79" i="26" s="1"/>
  <c r="D80" i="2"/>
  <c r="G80" i="2"/>
  <c r="D80" i="26"/>
  <c r="L14" i="27" l="1"/>
  <c r="N14" i="27"/>
  <c r="I17" i="27"/>
  <c r="L17" i="27" s="1"/>
  <c r="N17" i="27" l="1"/>
</calcChain>
</file>

<file path=xl/sharedStrings.xml><?xml version="1.0" encoding="utf-8"?>
<sst xmlns="http://schemas.openxmlformats.org/spreadsheetml/2006/main" count="794" uniqueCount="432">
  <si>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</si>
  <si>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</si>
  <si>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</si>
  <si>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</si>
  <si>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</si>
  <si>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</si>
  <si>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</si>
  <si>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</si>
  <si>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</si>
  <si>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</si>
  <si>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</si>
  <si>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</si>
  <si>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</si>
  <si>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</si>
  <si>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Інші операційні витрати</t>
  </si>
  <si>
    <t>придбання (виготовлення) інших необоротних матеріальних активів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</si>
  <si>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</si>
  <si>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</si>
  <si>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</si>
  <si>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</si>
  <si>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</si>
  <si>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</si>
  <si>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</si>
  <si>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</si>
  <si>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</si>
  <si>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</si>
  <si>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</si>
  <si>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</si>
  <si>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</si>
  <si>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</si>
  <si>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</si>
  <si>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</si>
  <si>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</si>
  <si>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>Залучення кредитних коштів</t>
  </si>
  <si>
    <t>Усього</t>
  </si>
  <si>
    <t>Відсоток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</si>
  <si>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</si>
  <si>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</si>
  <si>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</si>
  <si>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амортизація основних засобів і нематеріальних активів</t>
  </si>
  <si>
    <t>консультаційні та інформаційні послуги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</si>
  <si>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</si>
  <si>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</si>
  <si>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</si>
  <si>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>витрати на утримання основних фондів, інших необоротних активів загальногосподарського використання,  у тому числі:</t>
  </si>
  <si>
    <t>(посада)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</si>
  <si>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</si>
  <si>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</si>
  <si>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</si>
  <si>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</si>
  <si>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</si>
  <si>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</si>
  <si>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Бюджетне фінансування</t>
  </si>
  <si>
    <t>Фінансовий результат до оподаткування</t>
  </si>
  <si>
    <t>І. Формування фінансових результатів</t>
  </si>
  <si>
    <t xml:space="preserve">         (ініціали, прізвище)    </t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</si>
  <si>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</si>
  <si>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</si>
  <si>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</si>
  <si>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</si>
  <si>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</si>
  <si>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</si>
  <si>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</si>
  <si>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</si>
  <si>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</si>
  <si>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</si>
  <si>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Інформація</t>
  </si>
  <si>
    <t>інші витрати (розшифрувати)</t>
  </si>
  <si>
    <t>інші витрати на збут (розшифрувати)</t>
  </si>
  <si>
    <t>(ініціали, прізвище)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</si>
  <si>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</si>
  <si>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</si>
  <si>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EBITDA</t>
  </si>
  <si>
    <t>Розподіл чистого прибутку</t>
  </si>
  <si>
    <t>IІ. Розрахунки з бюджетом</t>
  </si>
  <si>
    <t>Розрахунок показника EBITDA</t>
  </si>
  <si>
    <t>Собівартість реалізованої продукції (товарів, робіт, послуг)</t>
  </si>
  <si>
    <t>транспортні витрати</t>
  </si>
  <si>
    <t>витрати на зберігання та упаковку</t>
  </si>
  <si>
    <t>Перенесено з додаткового капіталу</t>
  </si>
  <si>
    <t>Чистий дохід від реалізації продукції (товарів, робіт, послуг)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</si>
  <si>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</si>
  <si>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</si>
  <si>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</si>
  <si>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курсові різниці</t>
  </si>
  <si>
    <t>4010</t>
  </si>
  <si>
    <t>Адміністративні витрати, у тому числі:</t>
  </si>
  <si>
    <t>Витрати на збут, у тому числі:</t>
  </si>
  <si>
    <t>Елементи операційних витрат</t>
  </si>
  <si>
    <t>ЗВІТ</t>
  </si>
  <si>
    <t>__________________________</t>
  </si>
  <si>
    <t>план</t>
  </si>
  <si>
    <t>факт</t>
  </si>
  <si>
    <t>Найменування об’єкта</t>
  </si>
  <si>
    <t>інші операційні витрати (розшифрувати)</t>
  </si>
  <si>
    <t>Неконтрольована частка</t>
  </si>
  <si>
    <t xml:space="preserve">план 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</si>
  <si>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</si>
  <si>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</si>
  <si>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</si>
  <si>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</si>
  <si>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</si>
  <si>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Найменування показника</t>
  </si>
  <si>
    <t>адміністративно-управлінський персонал</t>
  </si>
  <si>
    <t>директор</t>
  </si>
  <si>
    <t>працівники</t>
  </si>
  <si>
    <t>__________________________________________________</t>
  </si>
  <si>
    <t>освоєння капітальних вкладень</t>
  </si>
  <si>
    <t>власні кошти</t>
  </si>
  <si>
    <t>кредитні кошти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</si>
  <si>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</si>
  <si>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</si>
  <si>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</si>
  <si>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      Загальна інформація про підприємство (резюме)</t>
  </si>
  <si>
    <t xml:space="preserve">                   (підпис)</t>
  </si>
  <si>
    <t xml:space="preserve">(ініціали, прізвище)    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</si>
  <si>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</si>
  <si>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</si>
  <si>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</si>
  <si>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(    )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</si>
  <si>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</si>
  <si>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</si>
  <si>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</si>
  <si>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</si>
  <si>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</si>
  <si>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</si>
  <si>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</si>
  <si>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</si>
  <si>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</si>
  <si>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</si>
  <si>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>податок на прибуток підприємств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</si>
  <si>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</si>
  <si>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</si>
  <si>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нетипові операційні доходи (розшифрувати)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</si>
  <si>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</si>
  <si>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</si>
  <si>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</si>
  <si>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</si>
  <si>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</si>
  <si>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t>Факт наростаючим підсумком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</si>
  <si>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</si>
  <si>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</si>
  <si>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Документ, яким затверджений титул будови,
із зазначенням органу, який його погодив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</si>
  <si>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</si>
  <si>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</si>
  <si>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інші податки та збори (розшифрувати)</t>
  </si>
  <si>
    <t>земельний податок</t>
  </si>
  <si>
    <t>орендна плата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</si>
  <si>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</si>
  <si>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</si>
  <si>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</si>
  <si>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нетипові операційні витрати (розшифрувати)</t>
  </si>
  <si>
    <t>рентна плата за користування надрами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</si>
  <si>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</si>
  <si>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</si>
  <si>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</si>
  <si>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</si>
  <si>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</si>
  <si>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</si>
  <si>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Фонд оплати праці, тис. грн,
у тому числі:</t>
  </si>
  <si>
    <t>Витрати на оплату праці,
тис. грн, у тому числі:</t>
  </si>
  <si>
    <t>тис. грн (без ПДВ)</t>
  </si>
  <si>
    <t>{Додаток 3 в редакції Наказу Міністерства економічного розвитку і торгівлі № 1394 від 03.11.2015}</t>
  </si>
  <si>
    <t xml:space="preserve">Факт наростаючим підсумком
з початку року </t>
  </si>
  <si>
    <t>Направлення коштів на:</t>
  </si>
  <si>
    <t>придбання та оновлення необоротних активів (розшифрувати)</t>
  </si>
  <si>
    <t>поповнення обігових коштів (розшифрувати)</t>
  </si>
  <si>
    <t xml:space="preserve">Усього виплат </t>
  </si>
  <si>
    <t>8. Капітальне будівництво (рядок 4010 таблиці 4)</t>
  </si>
  <si>
    <t>Таблиця 1</t>
  </si>
  <si>
    <t>Таблиця 2</t>
  </si>
  <si>
    <t>Таблиця 4</t>
  </si>
  <si>
    <t>Таблиця 6</t>
  </si>
  <si>
    <t>Таблиця 7</t>
  </si>
  <si>
    <t xml:space="preserve">Нараховані до сплати податки, збори та інші обов'язкові платежі </t>
  </si>
  <si>
    <t>Нараховані до сплати податки та збори до Державного бюджету України (податкові платежі), усього, у тому числі:</t>
  </si>
  <si>
    <t>Нараховані до сплати податки та збори до місцевих бюджетів (податкові платежі)</t>
  </si>
  <si>
    <t>Директор КП</t>
  </si>
  <si>
    <t>1048/1</t>
  </si>
  <si>
    <t xml:space="preserve"> (посада)</t>
  </si>
  <si>
    <t>виконання, 
%</t>
  </si>
  <si>
    <t>Нараховані до сплати податки та збори до Державного бюджету України (податкові платежі)</t>
  </si>
  <si>
    <t>військовий збір</t>
  </si>
  <si>
    <t xml:space="preserve"> (ініціали, прізвище)    </t>
  </si>
  <si>
    <t xml:space="preserve"> (підпис)</t>
  </si>
  <si>
    <t>Нараховані до сплати податки та збори до місцевих бюджетів (податкові платежі), усього, у тому числі:</t>
  </si>
  <si>
    <t>_________________________</t>
  </si>
  <si>
    <t>Середньомісячні витрати на оплату праці 
одного працівника (грн), усього,
у тому числі:</t>
  </si>
  <si>
    <t>IV. Розподіл коштів, отриманих з  бюджету на поповнення статутного капіталу</t>
  </si>
  <si>
    <t xml:space="preserve">Факт наростаючим підсумком </t>
  </si>
  <si>
    <t>Собівартість реалізованої продукції (товарів, робіт, послуг)
Інші витрати, всього, у тому числі:</t>
  </si>
  <si>
    <t>Інші адміністративні витрати, усього, у тому числі:</t>
  </si>
  <si>
    <t>Інші витрати на збут, усього, у тому числі:</t>
  </si>
  <si>
    <t>Відхилення,
(%)</t>
  </si>
  <si>
    <t>відхилення (+,-),</t>
  </si>
  <si>
    <t>Поповнення статутного капіталу підприємства, усього, у тому числі:</t>
  </si>
  <si>
    <t xml:space="preserve">придбання на оновлення необоротних активів </t>
  </si>
  <si>
    <t>поповнення обігових коштів підприємства</t>
  </si>
  <si>
    <t>Інші цілі, усього, у тому числі:</t>
  </si>
  <si>
    <t>Інші фонди, усього, у тому числі:</t>
  </si>
  <si>
    <t>Нараховані до сплати податки, збори та інші обов'язкові платежі</t>
  </si>
  <si>
    <t>інші податки та збори, усього, у тому числі:</t>
  </si>
  <si>
    <t>Нараховані до сплати інші податки, збори та платежі, усього, у тому числі:</t>
  </si>
  <si>
    <t>Нараховані до сплати інші податки, збори та платежі</t>
  </si>
  <si>
    <t>інші податки, збори та платежі, усього, у тому числі:</t>
  </si>
  <si>
    <t>Погашення податкового боргу</t>
  </si>
  <si>
    <t>інші (штрафи, пені, неустойки),  усього, у тому числі:</t>
  </si>
  <si>
    <t>Розшифровка до Таблиці 1 "Формування фінансових результатів"</t>
  </si>
  <si>
    <t>Розшифровка до Таблиці 2 "Розрахунки з бюджетом"</t>
  </si>
  <si>
    <t xml:space="preserve">Розшифровка до Таблиці 4 "Капітальні інвестиції" </t>
  </si>
  <si>
    <t>Розшифровка до Таблиці 7 "Розподіл коштів, отриманих з  бюджету на поповнення Статутного капіталу"</t>
  </si>
  <si>
    <t>відхилення,
(%)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</si>
  <si>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</si>
  <si>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</si>
  <si>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Надходження коштів з  бюджету</t>
  </si>
  <si>
    <t xml:space="preserve">      2. Інформація про бізнес підприємства (код рядка 1000 фінансового плану)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</si>
  <si>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</si>
  <si>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</si>
  <si>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</si>
  <si>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Найменування видів діяльності</t>
  </si>
  <si>
    <t>Відхилення,  +/–</t>
  </si>
  <si>
    <t>Виконання, %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</si>
  <si>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</si>
  <si>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</si>
  <si>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</si>
  <si>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Матеріальні витрати</t>
  </si>
  <si>
    <t>комунальними підприємствами, що є власністю Вінницької міської територіальної громади до бюджету Вінницької міської ТГ</t>
  </si>
  <si>
    <t>відрахування частини чистого прибутку комунальними підприємствами, що є власністю Вінницької міської територіальної громади до бюджету Вінницької міської ТГ</t>
  </si>
  <si>
    <t>інші  (штрафи, пені, неустойки) (розшифрувати)</t>
  </si>
  <si>
    <t>Аналіз виконання дохідної частини звіту про виконання показників фінансового плану за 2019 рік</t>
  </si>
  <si>
    <t>тис. грн</t>
  </si>
  <si>
    <t>Найменування показників</t>
  </si>
  <si>
    <t>Відхилення</t>
  </si>
  <si>
    <t>(+,-)</t>
  </si>
  <si>
    <t>%</t>
  </si>
  <si>
    <t>Усього доходів, у тому числі:</t>
  </si>
  <si>
    <t>Захоронення побутових відходів</t>
  </si>
  <si>
    <t>Продаж товару</t>
  </si>
  <si>
    <t>Вивезення твердих побутових відходів</t>
  </si>
  <si>
    <t>Благоустрій</t>
  </si>
  <si>
    <t>Інші види діяльності</t>
  </si>
  <si>
    <t>Комунальні послуги</t>
  </si>
  <si>
    <t>Технічний нагляд</t>
  </si>
  <si>
    <t>Передача майнових прав</t>
  </si>
  <si>
    <t>Робота сортувальної лінії</t>
  </si>
  <si>
    <r>
      <t xml:space="preserve">                  </t>
    </r>
    <r>
      <rPr>
        <b/>
        <sz val="14"/>
        <color rgb="FF000000"/>
        <rFont val="Times New Roman"/>
        <family val="1"/>
        <charset val="204"/>
      </rPr>
      <t>Аналіз витратної частини звіту про виконання показників фінансового плану за 2019 рік</t>
    </r>
  </si>
  <si>
    <t>Усього витрат, у тому числі:</t>
  </si>
  <si>
    <t>Адміністративні витрати</t>
  </si>
  <si>
    <t>Фінансові витрати</t>
  </si>
  <si>
    <t>Інші витрати</t>
  </si>
  <si>
    <t xml:space="preserve">                                    Динаміка фінансових показників</t>
  </si>
  <si>
    <t>Валовий прибуток</t>
  </si>
  <si>
    <t>прибуток</t>
  </si>
  <si>
    <t>Структура та динаміка платежів до бюджетів всіх рівнів</t>
  </si>
  <si>
    <t>та державних цільових фондів</t>
  </si>
  <si>
    <t>Усього:</t>
  </si>
  <si>
    <t>Податок на додану вартість (ПДВ)</t>
  </si>
  <si>
    <t>Податок на доходи фізичних осіб</t>
  </si>
  <si>
    <t>Військовий збір</t>
  </si>
  <si>
    <t xml:space="preserve">Єдиний внесок на загальнообов'язкове державне соціальне страхування     </t>
  </si>
  <si>
    <t>Податок на прибуток підприємств (18%)</t>
  </si>
  <si>
    <t xml:space="preserve">Земельний податок </t>
  </si>
  <si>
    <t>Екологічний податок</t>
  </si>
  <si>
    <t>інші податки, збори та платежі (екологічний податок)</t>
  </si>
  <si>
    <t>собівартість товару</t>
  </si>
  <si>
    <t>електричні вимірювання</t>
  </si>
  <si>
    <t>аварійно-рятувальне обслуговування полігону</t>
  </si>
  <si>
    <t xml:space="preserve">охорона полігону </t>
  </si>
  <si>
    <t>відрядження</t>
  </si>
  <si>
    <t>впровадження системи якості</t>
  </si>
  <si>
    <t>заправка картриджа</t>
  </si>
  <si>
    <t>підписка</t>
  </si>
  <si>
    <t>програмний супровід</t>
  </si>
  <si>
    <t>комунальні послуги</t>
  </si>
  <si>
    <t>коригування резерву безнадійної заборгованості</t>
  </si>
  <si>
    <t>реалізація оборотних активів</t>
  </si>
  <si>
    <t>питна вода</t>
  </si>
  <si>
    <t>стіл</t>
  </si>
  <si>
    <t>торцовочна пила</t>
  </si>
  <si>
    <t>апарат плазменої різки</t>
  </si>
  <si>
    <t>інструменти</t>
  </si>
  <si>
    <t>Придбання (виготовлення) основних засобів:</t>
  </si>
  <si>
    <t>Придбання (виготовлення) інших необоротних матеріальних активів:</t>
  </si>
  <si>
    <t>Модернізація, модифікація (добудова, дообладнання, реконструкція) основних засобів:</t>
  </si>
  <si>
    <t xml:space="preserve"> </t>
  </si>
  <si>
    <t>утримання приміщення</t>
  </si>
  <si>
    <t>розміщення інформаційного матеріалу</t>
  </si>
  <si>
    <t>страхове відшкодування</t>
  </si>
  <si>
    <t>Вивезення великогабаритних побутових відходів</t>
  </si>
  <si>
    <t>Технічний нагляд (одержувачі бюджетних коштів)</t>
  </si>
  <si>
    <t xml:space="preserve">                                                                                                                                                 Таблиця 2</t>
  </si>
  <si>
    <t xml:space="preserve">                                                                                                                                                 Таблиця 3</t>
  </si>
  <si>
    <t>ПРО ВИКОНАННЯ ПОКАЗНИКІВ ФІНАНСОВОГО ПЛАНУ КУП "ЕКОВІН"</t>
  </si>
  <si>
    <t>Директор КУП</t>
  </si>
  <si>
    <t>Відхилення,
(+,-)</t>
  </si>
  <si>
    <t>________________________</t>
  </si>
  <si>
    <t>(тис. грн)</t>
  </si>
  <si>
    <t>комунальне унітарне підприємство "ЕкоВін"</t>
  </si>
  <si>
    <t>навчання персоналу</t>
  </si>
  <si>
    <t>оренда основних засобів</t>
  </si>
  <si>
    <t>страхові послуги</t>
  </si>
  <si>
    <t>послуги банків та Центру муніципальних систем управління (ЦМСУ)</t>
  </si>
  <si>
    <t>послуги GPS навігації</t>
  </si>
  <si>
    <t>діагностика техніки</t>
  </si>
  <si>
    <t>охорона адміністративного будинку</t>
  </si>
  <si>
    <t>канцелярські товари та матеріали</t>
  </si>
  <si>
    <t>амортизація основних засобів прийнятих в господарське відання</t>
  </si>
  <si>
    <t>екологічний податок</t>
  </si>
  <si>
    <t>послуги банків</t>
  </si>
  <si>
    <t>списання простроченої кредиторської заборгованості</t>
  </si>
  <si>
    <t>відсотки банку за залишками коштів на поточних рахунках</t>
  </si>
  <si>
    <t>собівартість реалізованих оборотних активів</t>
  </si>
  <si>
    <t>коригування податку на додану вартість (пдв)</t>
  </si>
  <si>
    <t>Поповнення статутного капіталу підприємства</t>
  </si>
  <si>
    <t>прибирання контейнерних майданчиків</t>
  </si>
  <si>
    <t>заробітна плата мобілізованих</t>
  </si>
  <si>
    <t>єдиний соціальний внесок з заробітної плати мобілізованих</t>
  </si>
  <si>
    <t>утилізація небезпечних відходів</t>
  </si>
  <si>
    <t>розробка декларації про відходи</t>
  </si>
  <si>
    <t>матеріальна допомога</t>
  </si>
  <si>
    <t>комп'ютерної техніки</t>
  </si>
  <si>
    <t>РАЗОМ РЕАЛІЗАЦІЯ</t>
  </si>
  <si>
    <t>______________________</t>
  </si>
  <si>
    <t>тракторів</t>
  </si>
  <si>
    <t>Відрахування частини чистого прибутку (10%)</t>
  </si>
  <si>
    <t>пільгова пенсія за шкідливі умови праці</t>
  </si>
  <si>
    <t>інші доходи (розшифрувати)</t>
  </si>
  <si>
    <t>амортизація основних засобів безоплатно отриманих</t>
  </si>
  <si>
    <t>сміттєвоз</t>
  </si>
  <si>
    <t>у тому числі:</t>
  </si>
  <si>
    <t>Інші фінансові зобов'язання, усього</t>
  </si>
  <si>
    <r>
      <t>у тому числі:</t>
    </r>
    <r>
      <rPr>
        <i/>
        <sz val="16"/>
        <rFont val="Times New Roman"/>
        <family val="1"/>
        <charset val="204"/>
      </rPr>
      <t xml:space="preserve"> </t>
    </r>
  </si>
  <si>
    <t>Короткострокові зобов'язання, усього</t>
  </si>
  <si>
    <t xml:space="preserve">Довгострокові зобов'язання, усього </t>
  </si>
  <si>
    <t>Заборгованість за кредитами станом на 01.01.2023 року</t>
  </si>
  <si>
    <t>Зобов'язання</t>
  </si>
  <si>
    <t xml:space="preserve">      4. Інформація щодо отримання та повернення залучених коштів</t>
  </si>
  <si>
    <t>Забезпечення</t>
  </si>
  <si>
    <t>Дата видачі / погашення (графік)</t>
  </si>
  <si>
    <t>Процентна ставка</t>
  </si>
  <si>
    <t xml:space="preserve">Сума, валюта за договорами </t>
  </si>
  <si>
    <t xml:space="preserve">Вид кредитного продукту та цільове призначення </t>
  </si>
  <si>
    <t>Найменування  банку</t>
  </si>
  <si>
    <t xml:space="preserve">      3. Діючі фінансові зобов'язання підприємства</t>
  </si>
  <si>
    <r>
      <t xml:space="preserve">Середня кількість працівників </t>
    </r>
    <r>
      <rPr>
        <sz val="16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6"/>
        <rFont val="Times New Roman"/>
        <family val="1"/>
        <charset val="204"/>
      </rPr>
      <t>,
у тому числі:</t>
    </r>
  </si>
  <si>
    <t>Продовження таблиці 6</t>
  </si>
  <si>
    <t>5. Витрати, пов'язані з використанням власних службових автомобілів (у складі адміністративних витрат, рядок 1031)</t>
  </si>
  <si>
    <t>Марка</t>
  </si>
  <si>
    <t>Рік придбання</t>
  </si>
  <si>
    <t>Мета використання</t>
  </si>
  <si>
    <t>Витрати, усього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</si>
  <si>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</si>
  <si>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</si>
  <si>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6. Витрати на оренду службових автомобілів (у складі адміністративних витрат, рядок 1032)</t>
  </si>
  <si>
    <t>Договір</t>
  </si>
  <si>
    <t>Дата
початку
оренди</t>
  </si>
  <si>
    <t>інші джерела (розшифрувати)</t>
  </si>
  <si>
    <t>-</t>
  </si>
  <si>
    <t>Фінансова компанія "Муніципальні платіжні системи"</t>
  </si>
  <si>
    <t>фінансовий лізинг по сміттєвозу</t>
  </si>
  <si>
    <t>23.10.18/22.10.23</t>
  </si>
  <si>
    <t>02.11.18/01.11.23</t>
  </si>
  <si>
    <t>26.03.20/25.03.25</t>
  </si>
  <si>
    <t>МКП "Вінницький фонд муніципальних інвестицій"</t>
  </si>
  <si>
    <t>позика на придбання гусеничного бульдозера</t>
  </si>
  <si>
    <t>14.05.19/13.05.24</t>
  </si>
  <si>
    <t>позика на придбання 2 шт. сміттєвозів</t>
  </si>
  <si>
    <t>30.09.19/29.09.24</t>
  </si>
  <si>
    <t>гусеничний бульдозер</t>
  </si>
  <si>
    <t xml:space="preserve"> 2 шт. сміттєвози</t>
  </si>
  <si>
    <t>відновлювальна кредитна лінія для вирішення фінансово-господарських питань</t>
  </si>
  <si>
    <t>порука директора</t>
  </si>
  <si>
    <t>фінансовий лізинг на придбання сміттєвоза</t>
  </si>
  <si>
    <t>позика на вирішення фінансово-господарських питань</t>
  </si>
  <si>
    <t>Середня кількість працівників, у тому числі:</t>
  </si>
  <si>
    <t>Витрати на оплату праці, тис. грн, у тому числі:</t>
  </si>
  <si>
    <t>Середньомісячні витрати на оплату праці одного працівника (грн), усього, у тому числі:</t>
  </si>
  <si>
    <t>Структура та динаміка чисельності, середньомісячної заробітної плати одного працівника та витрат на оплату праці</t>
  </si>
  <si>
    <t xml:space="preserve">                                                                                                                                                 Таблиця 4</t>
  </si>
  <si>
    <t xml:space="preserve">                                                                                                                                                   Таблиця 5</t>
  </si>
  <si>
    <t>Петро ГРИНЕВИЧ</t>
  </si>
  <si>
    <t>29.12.22/28.02.23</t>
  </si>
  <si>
    <t>за І півріччя
2022 року</t>
  </si>
  <si>
    <t>за І півріччя
2023 року</t>
  </si>
  <si>
    <t>за І півріччя 2023 року</t>
  </si>
  <si>
    <t>Звітний І півріччя 2023 року</t>
  </si>
  <si>
    <t>Факт
за І півріччя
2022 року</t>
  </si>
  <si>
    <t>План
на І півріччя
2023 року</t>
  </si>
  <si>
    <t xml:space="preserve">Факт
за І півріччя
2023 року </t>
  </si>
  <si>
    <t>встановлення лічильника енергії</t>
  </si>
  <si>
    <t>безоплатно отримана лінія електропередач</t>
  </si>
  <si>
    <t>Факт
за І півріччя 2020 року</t>
  </si>
  <si>
    <t>План
на І півріччя 2021 року</t>
  </si>
  <si>
    <t xml:space="preserve">Факт
за І півріччя 2021 року </t>
  </si>
  <si>
    <t>План
на І півріччя 
2023 року</t>
  </si>
  <si>
    <t xml:space="preserve">Факт
за І півріччя 
2023 року </t>
  </si>
  <si>
    <t>лінія електропередач</t>
  </si>
  <si>
    <t>трактори</t>
  </si>
  <si>
    <t>Факт
І півріччя 2022 року</t>
  </si>
  <si>
    <t>План 
І півріччя 2023 року</t>
  </si>
  <si>
    <t>Факт
І півріччя 2023 року</t>
  </si>
  <si>
    <t>Факт I півріччя 2022 р.</t>
  </si>
  <si>
    <t>План I півріччя 2023 р.</t>
  </si>
  <si>
    <t>Факт I півріччя 2023 р.</t>
  </si>
  <si>
    <t>сміттєвози (4шт.)</t>
  </si>
  <si>
    <r>
      <t xml:space="preserve">до звіту про виконання показників фінансового плану за І півріччя 2023 року
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</t>
    </r>
  </si>
  <si>
    <t>Заборгованість станом на 01.07.2023 року</t>
  </si>
  <si>
    <t>Отримано залучених коштів 
за І півріччя 2023 року</t>
  </si>
  <si>
    <t>Повернено залучених коштів 
за І півріччя 2023 року</t>
  </si>
  <si>
    <t>атестація робочих місць</t>
  </si>
  <si>
    <t>дератизація</t>
  </si>
  <si>
    <t>миття автомобілів</t>
  </si>
  <si>
    <t>мережеве сховище</t>
  </si>
  <si>
    <t>автомобілі</t>
  </si>
  <si>
    <t>факт 
І півріччя 2022 року</t>
  </si>
  <si>
    <t>план
І півріччя 2023 року</t>
  </si>
  <si>
    <t>факт
І півріччя 2023 року</t>
  </si>
  <si>
    <t>Факт I півріччя 2023 р. до факту I півріччя 2022 р.</t>
  </si>
  <si>
    <t>Факт I півріччя 2023 р. до плану I півріччя 2023 р.</t>
  </si>
  <si>
    <t>7. Джерела капітальних інвестицій у І півріччі 2023 року</t>
  </si>
  <si>
    <t>_____________________</t>
  </si>
  <si>
    <t>Відхилення, 
(+,-)</t>
  </si>
  <si>
    <t>напівавтомат інверторний</t>
  </si>
  <si>
    <t>комп'ютерна техніка</t>
  </si>
  <si>
    <r>
      <t xml:space="preserve">Фінансові витрати </t>
    </r>
    <r>
      <rPr>
        <sz val="16"/>
        <color theme="1"/>
        <rFont val="Times New Roman"/>
        <family val="1"/>
        <charset val="204"/>
      </rPr>
      <t>(нараховані відсотки за користування позиковим капіталом)</t>
    </r>
  </si>
  <si>
    <t>сміттєвози (4 шт.)</t>
  </si>
  <si>
    <t>ліцензія на зберігання пального</t>
  </si>
  <si>
    <t>транспортні послуги</t>
  </si>
  <si>
    <t>оперативно-технічне обслуговування електроустановки</t>
  </si>
  <si>
    <t>безоплатно отриманий сміттєвоз</t>
  </si>
  <si>
    <t>Інші джерела (безоплатно отримано від Польщі)</t>
  </si>
  <si>
    <t>Технічний нагляд + Технічний нагляд одержувачі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</si>
</sst>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#,##0&quot;р.&quot;;[Red]\-#,##0&quot;р.&quot;"/>
    <numFmt numFmtId="165" formatCode="#,##0.00&quot;р.&quot;;\-#,##0.00&quot;р.&quot;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г_р_н_._-;\-* #,##0.00\ _г_р_н_._-;_-* &quot;-&quot;??\ _г_р_н_.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#,##0;[Red]#,##0"/>
    <numFmt numFmtId="181" formatCode="#,##0_ ;\-#,##0\ "/>
  </numFmts>
  <fonts count="11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Arial Cyr"/>
      <charset val="204"/>
    </font>
    <font>
      <b/>
      <i/>
      <sz val="16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i/>
      <sz val="14"/>
      <color theme="1"/>
      <name val="Times New Roman"/>
      <family val="1"/>
      <charset val="204"/>
    </font>
    <font>
      <b/>
      <sz val="16"/>
      <color theme="1"/>
      <name val="Arial Cyr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Arial Cyr"/>
      <charset val="204"/>
    </font>
    <font>
      <sz val="13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3">
    <xf numFmtId="0" fontId="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7" fillId="2" borderId="0" applyNumberFormat="0" applyBorder="0" applyAlignment="0" applyProtection="0"/>
    <xf numFmtId="0" fontId="1" fillId="2" borderId="0" applyNumberFormat="0" applyBorder="0" applyAlignment="0" applyProtection="0"/>
    <xf numFmtId="0" fontId="27" fillId="3" borderId="0" applyNumberFormat="0" applyBorder="0" applyAlignment="0" applyProtection="0"/>
    <xf numFmtId="0" fontId="1" fillId="3" borderId="0" applyNumberFormat="0" applyBorder="0" applyAlignment="0" applyProtection="0"/>
    <xf numFmtId="0" fontId="27" fillId="4" borderId="0" applyNumberFormat="0" applyBorder="0" applyAlignment="0" applyProtection="0"/>
    <xf numFmtId="0" fontId="1" fillId="4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6" borderId="0" applyNumberFormat="0" applyBorder="0" applyAlignment="0" applyProtection="0"/>
    <xf numFmtId="0" fontId="1" fillId="6" borderId="0" applyNumberFormat="0" applyBorder="0" applyAlignment="0" applyProtection="0"/>
    <xf numFmtId="0" fontId="27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9" borderId="0" applyNumberFormat="0" applyBorder="0" applyAlignment="0" applyProtection="0"/>
    <xf numFmtId="0" fontId="1" fillId="9" borderId="0" applyNumberFormat="0" applyBorder="0" applyAlignment="0" applyProtection="0"/>
    <xf numFmtId="0" fontId="27" fillId="10" borderId="0" applyNumberFormat="0" applyBorder="0" applyAlignment="0" applyProtection="0"/>
    <xf numFmtId="0" fontId="1" fillId="10" borderId="0" applyNumberFormat="0" applyBorder="0" applyAlignment="0" applyProtection="0"/>
    <xf numFmtId="0" fontId="27" fillId="5" borderId="0" applyNumberFormat="0" applyBorder="0" applyAlignment="0" applyProtection="0"/>
    <xf numFmtId="0" fontId="1" fillId="5" borderId="0" applyNumberFormat="0" applyBorder="0" applyAlignment="0" applyProtection="0"/>
    <xf numFmtId="0" fontId="27" fillId="8" borderId="0" applyNumberFormat="0" applyBorder="0" applyAlignment="0" applyProtection="0"/>
    <xf numFmtId="0" fontId="1" fillId="8" borderId="0" applyNumberFormat="0" applyBorder="0" applyAlignment="0" applyProtection="0"/>
    <xf numFmtId="0" fontId="27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8" fillId="12" borderId="0" applyNumberFormat="0" applyBorder="0" applyAlignment="0" applyProtection="0"/>
    <xf numFmtId="0" fontId="10" fillId="12" borderId="0" applyNumberFormat="0" applyBorder="0" applyAlignment="0" applyProtection="0"/>
    <xf numFmtId="0" fontId="28" fillId="9" borderId="0" applyNumberFormat="0" applyBorder="0" applyAlignment="0" applyProtection="0"/>
    <xf numFmtId="0" fontId="10" fillId="9" borderId="0" applyNumberFormat="0" applyBorder="0" applyAlignment="0" applyProtection="0"/>
    <xf numFmtId="0" fontId="28" fillId="10" borderId="0" applyNumberFormat="0" applyBorder="0" applyAlignment="0" applyProtection="0"/>
    <xf numFmtId="0" fontId="10" fillId="10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21" fillId="3" borderId="0" applyNumberFormat="0" applyBorder="0" applyAlignment="0" applyProtection="0"/>
    <xf numFmtId="0" fontId="13" fillId="20" borderId="1" applyNumberFormat="0" applyAlignment="0" applyProtection="0"/>
    <xf numFmtId="0" fontId="18" fillId="21" borderId="2" applyNumberFormat="0" applyAlignment="0" applyProtection="0"/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49" fontId="29" fillId="0" borderId="3">
      <alignment horizontal="center" vertical="center"/>
      <protection locked="0"/>
    </xf>
    <xf numFmtId="168" fontId="8" fillId="0" borderId="0" applyFont="0" applyFill="0" applyBorder="0" applyAlignment="0" applyProtection="0"/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49" fontId="8" fillId="0" borderId="3">
      <alignment horizontal="left" vertical="center"/>
      <protection locked="0"/>
    </xf>
    <xf numFmtId="0" fontId="22" fillId="0" borderId="0" applyNumberFormat="0" applyFill="0" applyBorder="0" applyAlignment="0" applyProtection="0"/>
    <xf numFmtId="171" fontId="30" fillId="0" borderId="0" applyAlignment="0">
      <alignment wrapText="1"/>
    </xf>
    <xf numFmtId="0" fontId="25" fillId="4" borderId="0" applyNumberFormat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11" fillId="7" borderId="1" applyNumberFormat="0" applyAlignment="0" applyProtection="0"/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8" fillId="0" borderId="0" applyNumberFormat="0" applyFont="0" applyAlignment="0">
      <alignment vertical="top" wrapText="1"/>
      <protection locked="0"/>
    </xf>
    <xf numFmtId="49" fontId="32" fillId="22" borderId="7">
      <alignment horizontal="left" vertical="center"/>
      <protection locked="0"/>
    </xf>
    <xf numFmtId="49" fontId="32" fillId="22" borderId="7">
      <alignment horizontal="left" vertical="center"/>
    </xf>
    <xf numFmtId="4" fontId="32" fillId="22" borderId="7">
      <alignment horizontal="right" vertical="center"/>
      <protection locked="0"/>
    </xf>
    <xf numFmtId="4" fontId="32" fillId="22" borderId="7">
      <alignment horizontal="right" vertical="center"/>
    </xf>
    <xf numFmtId="4" fontId="33" fillId="22" borderId="7">
      <alignment horizontal="right" vertical="center"/>
      <protection locked="0"/>
    </xf>
    <xf numFmtId="49" fontId="34" fillId="22" borderId="3">
      <alignment horizontal="left" vertical="center"/>
      <protection locked="0"/>
    </xf>
    <xf numFmtId="49" fontId="34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4" fillId="22" borderId="3">
      <alignment horizontal="right" vertical="center"/>
      <protection locked="0"/>
    </xf>
    <xf numFmtId="4" fontId="34" fillId="22" borderId="3">
      <alignment horizontal="right" vertical="center"/>
    </xf>
    <xf numFmtId="4" fontId="36" fillId="22" borderId="3">
      <alignment horizontal="righ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  <protection locked="0"/>
    </xf>
    <xf numFmtId="49" fontId="29" fillId="22" borderId="3">
      <alignment horizontal="left" vertical="center"/>
    </xf>
    <xf numFmtId="49" fontId="29" fillId="22" borderId="3">
      <alignment horizontal="left" vertical="center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  <protection locked="0"/>
    </xf>
    <xf numFmtId="4" fontId="29" fillId="22" borderId="3">
      <alignment horizontal="right" vertical="center"/>
    </xf>
    <xf numFmtId="4" fontId="29" fillId="22" borderId="3">
      <alignment horizontal="right" vertical="center"/>
    </xf>
    <xf numFmtId="4" fontId="33" fillId="22" borderId="3">
      <alignment horizontal="right" vertical="center"/>
      <protection locked="0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" fontId="37" fillId="22" borderId="3">
      <alignment horizontal="right" vertical="center"/>
      <protection locked="0"/>
    </xf>
    <xf numFmtId="4" fontId="37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0" fillId="0" borderId="3">
      <alignment horizontal="left" vertical="center"/>
      <protection locked="0"/>
    </xf>
    <xf numFmtId="49" fontId="40" fillId="0" borderId="3">
      <alignment horizontal="left" vertical="center"/>
    </xf>
    <xf numFmtId="49" fontId="41" fillId="0" borderId="3">
      <alignment horizontal="left" vertical="center"/>
      <protection locked="0"/>
    </xf>
    <xf numFmtId="49" fontId="41" fillId="0" borderId="3">
      <alignment horizontal="left" vertical="center"/>
    </xf>
    <xf numFmtId="4" fontId="40" fillId="0" borderId="3">
      <alignment horizontal="right" vertical="center"/>
      <protection locked="0"/>
    </xf>
    <xf numFmtId="4" fontId="40" fillId="0" borderId="3">
      <alignment horizontal="right" vertical="center"/>
    </xf>
    <xf numFmtId="4" fontId="41" fillId="0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9" fontId="40" fillId="0" borderId="3">
      <alignment horizontal="left" vertical="center"/>
      <protection locked="0"/>
    </xf>
    <xf numFmtId="49" fontId="41" fillId="0" borderId="3">
      <alignment horizontal="left" vertical="center"/>
      <protection locked="0"/>
    </xf>
    <xf numFmtId="4" fontId="40" fillId="0" borderId="3">
      <alignment horizontal="right" vertical="center"/>
      <protection locked="0"/>
    </xf>
    <xf numFmtId="0" fontId="23" fillId="0" borderId="8" applyNumberFormat="0" applyFill="0" applyAlignment="0" applyProtection="0"/>
    <xf numFmtId="0" fontId="20" fillId="23" borderId="0" applyNumberFormat="0" applyBorder="0" applyAlignment="0" applyProtection="0"/>
    <xf numFmtId="0" fontId="8" fillId="0" borderId="0"/>
    <xf numFmtId="0" fontId="8" fillId="0" borderId="0"/>
    <xf numFmtId="0" fontId="2" fillId="24" borderId="9" applyNumberFormat="0" applyFont="0" applyAlignment="0" applyProtection="0"/>
    <xf numFmtId="4" fontId="44" fillId="25" borderId="3">
      <alignment horizontal="right" vertical="center"/>
      <protection locked="0"/>
    </xf>
    <xf numFmtId="4" fontId="44" fillId="26" borderId="3">
      <alignment horizontal="right" vertical="center"/>
      <protection locked="0"/>
    </xf>
    <xf numFmtId="4" fontId="44" fillId="27" borderId="3">
      <alignment horizontal="right" vertical="center"/>
      <protection locked="0"/>
    </xf>
    <xf numFmtId="0" fontId="12" fillId="20" borderId="10" applyNumberFormat="0" applyAlignment="0" applyProtection="0"/>
    <xf numFmtId="49" fontId="29" fillId="0" borderId="3">
      <alignment horizontal="left" vertical="center" wrapText="1"/>
      <protection locked="0"/>
    </xf>
    <xf numFmtId="49" fontId="29" fillId="0" borderId="3">
      <alignment horizontal="left" vertical="center" wrapText="1"/>
      <protection locked="0"/>
    </xf>
    <xf numFmtId="0" fontId="19" fillId="0" borderId="0" applyNumberFormat="0" applyFill="0" applyBorder="0" applyAlignment="0" applyProtection="0"/>
    <xf numFmtId="0" fontId="17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8" fillId="16" borderId="0" applyNumberFormat="0" applyBorder="0" applyAlignment="0" applyProtection="0"/>
    <xf numFmtId="0" fontId="10" fillId="16" borderId="0" applyNumberFormat="0" applyBorder="0" applyAlignment="0" applyProtection="0"/>
    <xf numFmtId="0" fontId="28" fillId="17" borderId="0" applyNumberFormat="0" applyBorder="0" applyAlignment="0" applyProtection="0"/>
    <xf numFmtId="0" fontId="10" fillId="17" borderId="0" applyNumberFormat="0" applyBorder="0" applyAlignment="0" applyProtection="0"/>
    <xf numFmtId="0" fontId="28" fillId="18" borderId="0" applyNumberFormat="0" applyBorder="0" applyAlignment="0" applyProtection="0"/>
    <xf numFmtId="0" fontId="10" fillId="18" borderId="0" applyNumberFormat="0" applyBorder="0" applyAlignment="0" applyProtection="0"/>
    <xf numFmtId="0" fontId="28" fillId="13" borderId="0" applyNumberFormat="0" applyBorder="0" applyAlignment="0" applyProtection="0"/>
    <xf numFmtId="0" fontId="10" fillId="13" borderId="0" applyNumberFormat="0" applyBorder="0" applyAlignment="0" applyProtection="0"/>
    <xf numFmtId="0" fontId="28" fillId="14" borderId="0" applyNumberFormat="0" applyBorder="0" applyAlignment="0" applyProtection="0"/>
    <xf numFmtId="0" fontId="10" fillId="14" borderId="0" applyNumberFormat="0" applyBorder="0" applyAlignment="0" applyProtection="0"/>
    <xf numFmtId="0" fontId="28" fillId="19" borderId="0" applyNumberFormat="0" applyBorder="0" applyAlignment="0" applyProtection="0"/>
    <xf numFmtId="0" fontId="10" fillId="19" borderId="0" applyNumberFormat="0" applyBorder="0" applyAlignment="0" applyProtection="0"/>
    <xf numFmtId="0" fontId="45" fillId="7" borderId="1" applyNumberFormat="0" applyAlignment="0" applyProtection="0"/>
    <xf numFmtId="0" fontId="11" fillId="7" borderId="1" applyNumberFormat="0" applyAlignment="0" applyProtection="0"/>
    <xf numFmtId="9" fontId="2" fillId="0" borderId="0" applyFont="0" applyFill="0" applyBorder="0" applyAlignment="0" applyProtection="0"/>
    <xf numFmtId="0" fontId="46" fillId="20" borderId="10" applyNumberFormat="0" applyAlignment="0" applyProtection="0"/>
    <xf numFmtId="0" fontId="12" fillId="20" borderId="10" applyNumberFormat="0" applyAlignment="0" applyProtection="0"/>
    <xf numFmtId="0" fontId="47" fillId="20" borderId="1" applyNumberFormat="0" applyAlignment="0" applyProtection="0"/>
    <xf numFmtId="0" fontId="13" fillId="20" borderId="1" applyNumberFormat="0" applyAlignment="0" applyProtection="0"/>
    <xf numFmtId="172" fontId="8" fillId="0" borderId="0" applyFont="0" applyFill="0" applyBorder="0" applyAlignment="0" applyProtection="0"/>
    <xf numFmtId="0" fontId="48" fillId="0" borderId="4" applyNumberFormat="0" applyFill="0" applyAlignment="0" applyProtection="0"/>
    <xf numFmtId="0" fontId="14" fillId="0" borderId="4" applyNumberFormat="0" applyFill="0" applyAlignment="0" applyProtection="0"/>
    <xf numFmtId="0" fontId="49" fillId="0" borderId="5" applyNumberFormat="0" applyFill="0" applyAlignment="0" applyProtection="0"/>
    <xf numFmtId="0" fontId="15" fillId="0" borderId="5" applyNumberFormat="0" applyFill="0" applyAlignment="0" applyProtection="0"/>
    <xf numFmtId="0" fontId="50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11" applyNumberFormat="0" applyFill="0" applyAlignment="0" applyProtection="0"/>
    <xf numFmtId="0" fontId="17" fillId="0" borderId="11" applyNumberFormat="0" applyFill="0" applyAlignment="0" applyProtection="0"/>
    <xf numFmtId="0" fontId="52" fillId="21" borderId="2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64" fillId="0" borderId="0"/>
    <xf numFmtId="0" fontId="8" fillId="0" borderId="0"/>
    <xf numFmtId="0" fontId="2" fillId="0" borderId="0"/>
    <xf numFmtId="0" fontId="8" fillId="0" borderId="0"/>
    <xf numFmtId="0" fontId="8" fillId="0" borderId="0" applyNumberFormat="0" applyFont="0" applyFill="0" applyBorder="0" applyAlignment="0" applyProtection="0">
      <alignment vertical="top"/>
    </xf>
    <xf numFmtId="0" fontId="8" fillId="0" borderId="0" applyNumberFormat="0" applyFont="0" applyFill="0" applyBorder="0" applyAlignment="0" applyProtection="0">
      <alignment vertical="top"/>
    </xf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54" fillId="3" borderId="0" applyNumberFormat="0" applyBorder="0" applyAlignment="0" applyProtection="0"/>
    <xf numFmtId="0" fontId="21" fillId="3" borderId="0" applyNumberFormat="0" applyBorder="0" applyAlignment="0" applyProtection="0"/>
    <xf numFmtId="0" fontId="5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6" fillId="24" borderId="9" applyNumberFormat="0" applyFont="0" applyAlignment="0" applyProtection="0"/>
    <xf numFmtId="0" fontId="8" fillId="24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8" applyNumberFormat="0" applyFill="0" applyAlignment="0" applyProtection="0"/>
    <xf numFmtId="0" fontId="23" fillId="0" borderId="8" applyNumberFormat="0" applyFill="0" applyAlignment="0" applyProtection="0"/>
    <xf numFmtId="0" fontId="26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9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3" fontId="60" fillId="0" borderId="0" applyFont="0" applyFill="0" applyBorder="0" applyAlignment="0" applyProtection="0"/>
    <xf numFmtId="174" fontId="6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61" fillId="4" borderId="0" applyNumberFormat="0" applyBorder="0" applyAlignment="0" applyProtection="0"/>
    <xf numFmtId="0" fontId="25" fillId="4" borderId="0" applyNumberFormat="0" applyBorder="0" applyAlignment="0" applyProtection="0"/>
    <xf numFmtId="176" fontId="62" fillId="22" borderId="12" applyFill="0" applyBorder="0">
      <alignment horizontal="center" vertical="center" wrapText="1"/>
      <protection locked="0"/>
    </xf>
    <xf numFmtId="171" fontId="63" fillId="0" borderId="0">
      <alignment wrapText="1"/>
    </xf>
    <xf numFmtId="171" fontId="30" fillId="0" borderId="0">
      <alignment wrapText="1"/>
    </xf>
  </cellStyleXfs>
  <cellXfs count="677">
    <xf numFmtId="0" fontId="0" fillId="0" borderId="0" xfId="0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8" borderId="0" xfId="0" quotePrefix="1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69" fillId="28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right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 wrapText="1"/>
    </xf>
    <xf numFmtId="173" fontId="66" fillId="28" borderId="3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3" fontId="70" fillId="28" borderId="3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vertical="center"/>
    </xf>
    <xf numFmtId="0" fontId="70" fillId="28" borderId="0" xfId="0" applyFont="1" applyFill="1" applyAlignment="1">
      <alignment vertical="center"/>
    </xf>
    <xf numFmtId="0" fontId="70" fillId="28" borderId="3" xfId="0" applyNumberFormat="1" applyFont="1" applyFill="1" applyBorder="1" applyAlignment="1">
      <alignment horizontal="center" vertical="center"/>
    </xf>
    <xf numFmtId="0" fontId="70" fillId="28" borderId="0" xfId="0" applyFont="1" applyFill="1" applyAlignment="1">
      <alignment horizontal="center" vertical="center"/>
    </xf>
    <xf numFmtId="0" fontId="66" fillId="28" borderId="3" xfId="0" quotePrefix="1" applyNumberFormat="1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/>
    </xf>
    <xf numFmtId="0" fontId="5" fillId="22" borderId="3" xfId="0" applyFont="1" applyFill="1" applyBorder="1" applyAlignment="1">
      <alignment horizontal="center" vertical="center" wrapText="1"/>
    </xf>
    <xf numFmtId="178" fontId="5" fillId="28" borderId="3" xfId="0" applyNumberFormat="1" applyFont="1" applyFill="1" applyBorder="1" applyAlignment="1">
      <alignment horizontal="center" vertical="center" wrapText="1"/>
    </xf>
    <xf numFmtId="0" fontId="5" fillId="22" borderId="0" xfId="0" applyFont="1" applyFill="1" applyBorder="1" applyAlignment="1">
      <alignment horizontal="left" vertical="center" wrapText="1"/>
    </xf>
    <xf numFmtId="0" fontId="5" fillId="22" borderId="0" xfId="0" applyFont="1" applyFill="1" applyBorder="1" applyAlignment="1">
      <alignment horizontal="center" vertical="center"/>
    </xf>
    <xf numFmtId="170" fontId="5" fillId="22" borderId="0" xfId="0" applyNumberFormat="1" applyFont="1" applyFill="1" applyBorder="1" applyAlignment="1">
      <alignment horizontal="center" vertical="center" wrapText="1"/>
    </xf>
    <xf numFmtId="170" fontId="5" fillId="22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170" fontId="5" fillId="28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28" borderId="0" xfId="0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vertical="center"/>
    </xf>
    <xf numFmtId="0" fontId="5" fillId="22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/>
    </xf>
    <xf numFmtId="0" fontId="5" fillId="22" borderId="14" xfId="0" applyFont="1" applyFill="1" applyBorder="1" applyAlignment="1">
      <alignment horizontal="center" vertical="center" wrapText="1"/>
    </xf>
    <xf numFmtId="0" fontId="5" fillId="22" borderId="14" xfId="0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vertical="center"/>
    </xf>
    <xf numFmtId="178" fontId="72" fillId="28" borderId="3" xfId="0" applyNumberFormat="1" applyFont="1" applyFill="1" applyBorder="1" applyAlignment="1">
      <alignment horizontal="center" vertical="center" wrapText="1"/>
    </xf>
    <xf numFmtId="0" fontId="75" fillId="28" borderId="3" xfId="0" applyFont="1" applyFill="1" applyBorder="1" applyAlignment="1">
      <alignment horizontal="center" vertical="center" wrapText="1"/>
    </xf>
    <xf numFmtId="0" fontId="74" fillId="28" borderId="3" xfId="0" applyFont="1" applyFill="1" applyBorder="1" applyAlignment="1">
      <alignment horizontal="center" vertical="center" wrapText="1"/>
    </xf>
    <xf numFmtId="0" fontId="75" fillId="28" borderId="3" xfId="0" quotePrefix="1" applyFont="1" applyFill="1" applyBorder="1" applyAlignment="1">
      <alignment horizontal="center" vertical="center"/>
    </xf>
    <xf numFmtId="0" fontId="78" fillId="22" borderId="3" xfId="0" applyFont="1" applyFill="1" applyBorder="1" applyAlignment="1">
      <alignment horizontal="left" vertical="center" wrapText="1"/>
    </xf>
    <xf numFmtId="0" fontId="78" fillId="22" borderId="3" xfId="0" applyFont="1" applyFill="1" applyBorder="1" applyAlignment="1">
      <alignment horizontal="center" vertical="center" wrapText="1"/>
    </xf>
    <xf numFmtId="178" fontId="78" fillId="28" borderId="3" xfId="0" applyNumberFormat="1" applyFont="1" applyFill="1" applyBorder="1" applyAlignment="1">
      <alignment horizontal="center" vertical="center" wrapText="1"/>
    </xf>
    <xf numFmtId="178" fontId="77" fillId="28" borderId="3" xfId="0" applyNumberFormat="1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left" vertical="center"/>
    </xf>
    <xf numFmtId="0" fontId="6" fillId="22" borderId="3" xfId="0" applyFont="1" applyFill="1" applyBorder="1" applyAlignment="1">
      <alignment horizontal="center" vertical="center" wrapText="1"/>
    </xf>
    <xf numFmtId="178" fontId="6" fillId="28" borderId="3" xfId="0" applyNumberFormat="1" applyFont="1" applyFill="1" applyBorder="1" applyAlignment="1">
      <alignment horizontal="center" vertical="center" wrapText="1"/>
    </xf>
    <xf numFmtId="178" fontId="76" fillId="28" borderId="3" xfId="0" applyNumberFormat="1" applyFont="1" applyFill="1" applyBorder="1" applyAlignment="1">
      <alignment horizontal="center" vertical="center" wrapText="1"/>
    </xf>
    <xf numFmtId="0" fontId="78" fillId="22" borderId="3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8" fillId="28" borderId="3" xfId="0" applyFont="1" applyFill="1" applyBorder="1" applyAlignment="1">
      <alignment horizontal="left" vertical="center"/>
    </xf>
    <xf numFmtId="0" fontId="78" fillId="0" borderId="3" xfId="0" applyFont="1" applyBorder="1" applyAlignment="1">
      <alignment horizontal="left" vertical="center"/>
    </xf>
    <xf numFmtId="0" fontId="78" fillId="0" borderId="3" xfId="0" applyFont="1" applyBorder="1" applyAlignment="1">
      <alignment horizontal="left" vertical="center" wrapText="1"/>
    </xf>
    <xf numFmtId="0" fontId="6" fillId="22" borderId="3" xfId="0" applyFont="1" applyFill="1" applyBorder="1" applyAlignment="1">
      <alignment horizontal="left" vertical="center" wrapText="1"/>
    </xf>
    <xf numFmtId="0" fontId="6" fillId="22" borderId="3" xfId="0" quotePrefix="1" applyFont="1" applyFill="1" applyBorder="1" applyAlignment="1">
      <alignment horizontal="center" vertical="center"/>
    </xf>
    <xf numFmtId="0" fontId="73" fillId="0" borderId="3" xfId="0" applyFont="1" applyBorder="1" applyAlignment="1">
      <alignment horizontal="left" vertical="center" wrapText="1"/>
    </xf>
    <xf numFmtId="0" fontId="6" fillId="28" borderId="3" xfId="0" applyFont="1" applyFill="1" applyBorder="1" applyAlignment="1">
      <alignment horizontal="left" vertical="center"/>
    </xf>
    <xf numFmtId="0" fontId="73" fillId="22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73" fillId="0" borderId="3" xfId="0" applyFont="1" applyBorder="1" applyAlignment="1">
      <alignment horizontal="left" vertical="center"/>
    </xf>
    <xf numFmtId="0" fontId="65" fillId="0" borderId="0" xfId="0" applyFont="1" applyFill="1" applyBorder="1" applyAlignment="1">
      <alignment vertical="center"/>
    </xf>
    <xf numFmtId="0" fontId="65" fillId="0" borderId="0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right" vertical="center"/>
    </xf>
    <xf numFmtId="0" fontId="80" fillId="0" borderId="0" xfId="0" applyFont="1" applyFill="1" applyBorder="1" applyAlignment="1">
      <alignment horizontal="center" vertical="center" wrapText="1"/>
    </xf>
    <xf numFmtId="0" fontId="65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14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quotePrefix="1" applyFont="1" applyFill="1" applyBorder="1" applyAlignment="1">
      <alignment horizontal="center" vertical="center"/>
    </xf>
    <xf numFmtId="49" fontId="74" fillId="28" borderId="3" xfId="0" quotePrefix="1" applyNumberFormat="1" applyFont="1" applyFill="1" applyBorder="1" applyAlignment="1">
      <alignment horizontal="left" vertical="center" wrapText="1"/>
    </xf>
    <xf numFmtId="0" fontId="75" fillId="28" borderId="3" xfId="0" applyFont="1" applyFill="1" applyBorder="1" applyAlignment="1">
      <alignment horizontal="left" vertical="center" wrapText="1"/>
    </xf>
    <xf numFmtId="49" fontId="75" fillId="28" borderId="3" xfId="0" quotePrefix="1" applyNumberFormat="1" applyFont="1" applyFill="1" applyBorder="1" applyAlignment="1">
      <alignment horizontal="left" vertical="center" wrapText="1"/>
    </xf>
    <xf numFmtId="49" fontId="75" fillId="28" borderId="3" xfId="0" applyNumberFormat="1" applyFont="1" applyFill="1" applyBorder="1" applyAlignment="1">
      <alignment horizontal="left" vertical="center" wrapText="1"/>
    </xf>
    <xf numFmtId="0" fontId="65" fillId="0" borderId="0" xfId="0" applyFont="1" applyFill="1" applyAlignment="1">
      <alignment vertical="center"/>
    </xf>
    <xf numFmtId="0" fontId="74" fillId="28" borderId="3" xfId="0" applyFont="1" applyFill="1" applyBorder="1" applyAlignment="1">
      <alignment vertical="center" wrapText="1"/>
    </xf>
    <xf numFmtId="0" fontId="74" fillId="28" borderId="0" xfId="0" applyFont="1" applyFill="1" applyBorder="1" applyAlignment="1">
      <alignment horizontal="left" vertical="center" wrapText="1"/>
    </xf>
    <xf numFmtId="0" fontId="74" fillId="28" borderId="0" xfId="0" quotePrefix="1" applyFont="1" applyFill="1" applyBorder="1" applyAlignment="1">
      <alignment horizontal="center"/>
    </xf>
    <xf numFmtId="0" fontId="65" fillId="28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horizontal="left" vertical="center" wrapText="1"/>
    </xf>
    <xf numFmtId="0" fontId="65" fillId="0" borderId="0" xfId="0" applyFont="1" applyFill="1" applyBorder="1" applyAlignment="1">
      <alignment vertical="center" wrapText="1"/>
    </xf>
    <xf numFmtId="178" fontId="74" fillId="28" borderId="3" xfId="206" applyNumberFormat="1" applyFont="1" applyFill="1" applyBorder="1" applyAlignment="1">
      <alignment horizontal="right" vertical="center" wrapText="1"/>
    </xf>
    <xf numFmtId="178" fontId="75" fillId="28" borderId="3" xfId="206" applyNumberFormat="1" applyFont="1" applyFill="1" applyBorder="1" applyAlignment="1">
      <alignment horizontal="right" vertical="center" wrapText="1"/>
    </xf>
    <xf numFmtId="0" fontId="65" fillId="0" borderId="0" xfId="245" applyFont="1" applyFill="1" applyBorder="1" applyAlignment="1">
      <alignment vertical="center"/>
    </xf>
    <xf numFmtId="0" fontId="65" fillId="0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horizontal="right" vertical="center"/>
    </xf>
    <xf numFmtId="0" fontId="65" fillId="0" borderId="3" xfId="0" applyFont="1" applyFill="1" applyBorder="1" applyAlignment="1">
      <alignment horizontal="center" vertical="center" wrapText="1"/>
    </xf>
    <xf numFmtId="0" fontId="65" fillId="0" borderId="14" xfId="0" applyFont="1" applyFill="1" applyBorder="1" applyAlignment="1">
      <alignment horizontal="center" vertical="center" wrapText="1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80" fillId="28" borderId="3" xfId="245" applyFont="1" applyFill="1" applyBorder="1" applyAlignment="1">
      <alignment horizontal="left" vertical="center" wrapText="1"/>
    </xf>
    <xf numFmtId="0" fontId="80" fillId="28" borderId="3" xfId="0" applyFont="1" applyFill="1" applyBorder="1" applyAlignment="1">
      <alignment horizontal="center" vertical="center"/>
    </xf>
    <xf numFmtId="173" fontId="80" fillId="28" borderId="3" xfId="0" applyNumberFormat="1" applyFont="1" applyFill="1" applyBorder="1" applyAlignment="1">
      <alignment horizontal="center" vertical="center" wrapText="1"/>
    </xf>
    <xf numFmtId="169" fontId="80" fillId="28" borderId="3" xfId="206" applyNumberFormat="1" applyFont="1" applyFill="1" applyBorder="1" applyAlignment="1">
      <alignment horizontal="right" vertical="center" wrapText="1"/>
    </xf>
    <xf numFmtId="0" fontId="65" fillId="28" borderId="3" xfId="245" applyFont="1" applyFill="1" applyBorder="1" applyAlignment="1">
      <alignment horizontal="left" vertical="center" wrapText="1"/>
    </xf>
    <xf numFmtId="0" fontId="65" fillId="28" borderId="3" xfId="0" applyFont="1" applyFill="1" applyBorder="1" applyAlignment="1">
      <alignment horizontal="center" vertical="center"/>
    </xf>
    <xf numFmtId="173" fontId="65" fillId="28" borderId="3" xfId="0" applyNumberFormat="1" applyFont="1" applyFill="1" applyBorder="1" applyAlignment="1">
      <alignment horizontal="center" vertical="center" wrapText="1"/>
    </xf>
    <xf numFmtId="16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Font="1" applyFill="1" applyBorder="1" applyAlignment="1">
      <alignment horizontal="left" vertical="center" wrapText="1"/>
    </xf>
    <xf numFmtId="0" fontId="80" fillId="28" borderId="3" xfId="245" applyFont="1" applyFill="1" applyBorder="1" applyAlignment="1">
      <alignment horizontal="center" vertical="center"/>
    </xf>
    <xf numFmtId="0" fontId="65" fillId="28" borderId="3" xfId="245" applyFont="1" applyFill="1" applyBorder="1" applyAlignment="1">
      <alignment horizontal="center" vertical="center"/>
    </xf>
    <xf numFmtId="0" fontId="65" fillId="28" borderId="0" xfId="245" applyFont="1" applyFill="1" applyBorder="1" applyAlignment="1">
      <alignment horizontal="left" vertical="center" wrapText="1"/>
    </xf>
    <xf numFmtId="0" fontId="65" fillId="28" borderId="0" xfId="245" applyFont="1" applyFill="1" applyBorder="1" applyAlignment="1">
      <alignment horizontal="center" vertical="center"/>
    </xf>
    <xf numFmtId="0" fontId="80" fillId="0" borderId="0" xfId="245" applyFont="1" applyFill="1" applyBorder="1" applyAlignment="1">
      <alignment vertical="center"/>
    </xf>
    <xf numFmtId="0" fontId="65" fillId="28" borderId="0" xfId="245" applyFont="1" applyFill="1" applyBorder="1" applyAlignment="1">
      <alignment vertical="center" wrapText="1"/>
    </xf>
    <xf numFmtId="0" fontId="65" fillId="0" borderId="0" xfId="245" applyFont="1" applyFill="1" applyBorder="1" applyAlignment="1">
      <alignment vertical="center" wrapText="1"/>
    </xf>
    <xf numFmtId="0" fontId="65" fillId="22" borderId="14" xfId="0" applyFont="1" applyFill="1" applyBorder="1" applyAlignment="1">
      <alignment horizontal="center" vertical="center"/>
    </xf>
    <xf numFmtId="0" fontId="65" fillId="22" borderId="14" xfId="0" applyFont="1" applyFill="1" applyBorder="1" applyAlignment="1">
      <alignment horizontal="center" vertical="center" wrapText="1"/>
    </xf>
    <xf numFmtId="0" fontId="65" fillId="22" borderId="14" xfId="0" applyFont="1" applyFill="1" applyBorder="1" applyAlignment="1">
      <alignment horizontal="center" vertical="center" wrapText="1" shrinkToFit="1"/>
    </xf>
    <xf numFmtId="0" fontId="65" fillId="22" borderId="3" xfId="0" applyFont="1" applyFill="1" applyBorder="1" applyAlignment="1">
      <alignment horizontal="center" vertical="center"/>
    </xf>
    <xf numFmtId="0" fontId="65" fillId="22" borderId="3" xfId="0" applyFont="1" applyFill="1" applyBorder="1" applyAlignment="1">
      <alignment horizontal="center" vertical="center" wrapText="1"/>
    </xf>
    <xf numFmtId="0" fontId="80" fillId="22" borderId="3" xfId="0" applyFont="1" applyFill="1" applyBorder="1" applyAlignment="1">
      <alignment horizontal="left" vertical="center" wrapText="1"/>
    </xf>
    <xf numFmtId="0" fontId="80" fillId="22" borderId="3" xfId="0" applyFont="1" applyFill="1" applyBorder="1" applyAlignment="1">
      <alignment horizontal="center" vertical="center" wrapText="1"/>
    </xf>
    <xf numFmtId="179" fontId="80" fillId="28" borderId="3" xfId="0" applyNumberFormat="1" applyFont="1" applyFill="1" applyBorder="1" applyAlignment="1">
      <alignment horizontal="center" vertical="center" wrapText="1"/>
    </xf>
    <xf numFmtId="179" fontId="65" fillId="28" borderId="3" xfId="0" applyNumberFormat="1" applyFont="1" applyFill="1" applyBorder="1" applyAlignment="1">
      <alignment horizontal="center" vertical="center" wrapText="1"/>
    </xf>
    <xf numFmtId="0" fontId="65" fillId="22" borderId="3" xfId="0" applyFont="1" applyFill="1" applyBorder="1" applyAlignment="1">
      <alignment horizontal="left" vertical="center"/>
    </xf>
    <xf numFmtId="0" fontId="65" fillId="0" borderId="3" xfId="0" applyFont="1" applyBorder="1" applyAlignment="1">
      <alignment horizontal="left" vertical="center"/>
    </xf>
    <xf numFmtId="0" fontId="65" fillId="22" borderId="3" xfId="0" quotePrefix="1" applyFont="1" applyFill="1" applyBorder="1" applyAlignment="1">
      <alignment horizontal="center" vertical="center"/>
    </xf>
    <xf numFmtId="0" fontId="83" fillId="0" borderId="3" xfId="0" applyFont="1" applyBorder="1" applyAlignment="1">
      <alignment horizontal="left" vertical="center" wrapText="1"/>
    </xf>
    <xf numFmtId="0" fontId="83" fillId="22" borderId="3" xfId="0" quotePrefix="1" applyFont="1" applyFill="1" applyBorder="1" applyAlignment="1">
      <alignment horizontal="center" vertical="center"/>
    </xf>
    <xf numFmtId="0" fontId="65" fillId="22" borderId="0" xfId="0" applyFont="1" applyFill="1" applyBorder="1" applyAlignment="1">
      <alignment horizontal="left" vertical="center" wrapText="1"/>
    </xf>
    <xf numFmtId="0" fontId="65" fillId="22" borderId="0" xfId="0" applyFont="1" applyFill="1" applyBorder="1" applyAlignment="1">
      <alignment horizontal="center" vertical="center"/>
    </xf>
    <xf numFmtId="170" fontId="65" fillId="22" borderId="0" xfId="0" applyNumberFormat="1" applyFont="1" applyFill="1" applyBorder="1" applyAlignment="1">
      <alignment horizontal="center" vertical="center" wrapText="1"/>
    </xf>
    <xf numFmtId="170" fontId="65" fillId="22" borderId="0" xfId="0" applyNumberFormat="1" applyFont="1" applyFill="1" applyBorder="1" applyAlignment="1">
      <alignment horizontal="right" vertical="center" wrapText="1"/>
    </xf>
    <xf numFmtId="170" fontId="65" fillId="0" borderId="0" xfId="0" applyNumberFormat="1" applyFont="1" applyFill="1" applyBorder="1" applyAlignment="1">
      <alignment horizontal="center" vertical="center" wrapText="1"/>
    </xf>
    <xf numFmtId="170" fontId="65" fillId="0" borderId="0" xfId="0" applyNumberFormat="1" applyFont="1" applyFill="1" applyBorder="1" applyAlignment="1">
      <alignment horizontal="right" vertical="center" wrapText="1"/>
    </xf>
    <xf numFmtId="0" fontId="87" fillId="0" borderId="0" xfId="0" applyFont="1"/>
    <xf numFmtId="0" fontId="65" fillId="0" borderId="3" xfId="0" applyFont="1" applyFill="1" applyBorder="1" applyAlignment="1">
      <alignment horizontal="center" vertical="center"/>
    </xf>
    <xf numFmtId="0" fontId="80" fillId="28" borderId="3" xfId="0" applyFont="1" applyFill="1" applyBorder="1" applyAlignment="1">
      <alignment horizontal="left" vertical="center" wrapText="1"/>
    </xf>
    <xf numFmtId="0" fontId="65" fillId="28" borderId="3" xfId="0" quotePrefix="1" applyNumberFormat="1" applyFont="1" applyFill="1" applyBorder="1" applyAlignment="1">
      <alignment horizontal="center" vertical="center"/>
    </xf>
    <xf numFmtId="179" fontId="80" fillId="28" borderId="3" xfId="206" applyNumberFormat="1" applyFont="1" applyFill="1" applyBorder="1" applyAlignment="1">
      <alignment horizontal="right" vertical="center" wrapText="1"/>
    </xf>
    <xf numFmtId="179" fontId="65" fillId="28" borderId="3" xfId="206" applyNumberFormat="1" applyFont="1" applyFill="1" applyBorder="1" applyAlignment="1">
      <alignment horizontal="right" vertical="center" wrapText="1"/>
    </xf>
    <xf numFmtId="0" fontId="65" fillId="28" borderId="3" xfId="0" applyNumberFormat="1" applyFont="1" applyFill="1" applyBorder="1" applyAlignment="1">
      <alignment horizontal="center" vertical="center"/>
    </xf>
    <xf numFmtId="0" fontId="90" fillId="28" borderId="0" xfId="0" applyFont="1" applyFill="1" applyBorder="1" applyAlignment="1">
      <alignment horizontal="left" vertical="center" wrapText="1"/>
    </xf>
    <xf numFmtId="0" fontId="90" fillId="28" borderId="0" xfId="0" applyNumberFormat="1" applyFont="1" applyFill="1" applyBorder="1" applyAlignment="1">
      <alignment horizontal="center" vertical="center"/>
    </xf>
    <xf numFmtId="173" fontId="90" fillId="28" borderId="0" xfId="0" applyNumberFormat="1" applyFont="1" applyFill="1" applyBorder="1" applyAlignment="1">
      <alignment horizontal="center" vertical="center" wrapText="1"/>
    </xf>
    <xf numFmtId="169" fontId="90" fillId="28" borderId="0" xfId="206" applyNumberFormat="1" applyFont="1" applyFill="1" applyBorder="1" applyAlignment="1">
      <alignment horizontal="right" vertical="center" wrapText="1"/>
    </xf>
    <xf numFmtId="0" fontId="87" fillId="28" borderId="0" xfId="0" applyFont="1" applyFill="1"/>
    <xf numFmtId="0" fontId="84" fillId="22" borderId="14" xfId="0" applyFont="1" applyFill="1" applyBorder="1" applyAlignment="1">
      <alignment horizontal="center" vertical="center"/>
    </xf>
    <xf numFmtId="0" fontId="84" fillId="22" borderId="14" xfId="0" applyFont="1" applyFill="1" applyBorder="1" applyAlignment="1">
      <alignment horizontal="center" vertical="center" wrapText="1"/>
    </xf>
    <xf numFmtId="0" fontId="84" fillId="22" borderId="14" xfId="0" applyFont="1" applyFill="1" applyBorder="1" applyAlignment="1">
      <alignment horizontal="center" vertical="center" wrapText="1" shrinkToFit="1"/>
    </xf>
    <xf numFmtId="0" fontId="84" fillId="22" borderId="3" xfId="0" applyFont="1" applyFill="1" applyBorder="1" applyAlignment="1">
      <alignment horizontal="center" vertical="center"/>
    </xf>
    <xf numFmtId="0" fontId="84" fillId="22" borderId="3" xfId="0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left" vertical="center" wrapText="1"/>
    </xf>
    <xf numFmtId="179" fontId="84" fillId="28" borderId="3" xfId="0" applyNumberFormat="1" applyFont="1" applyFill="1" applyBorder="1" applyAlignment="1">
      <alignment horizontal="center" vertical="center" wrapText="1"/>
    </xf>
    <xf numFmtId="179" fontId="92" fillId="28" borderId="3" xfId="0" applyNumberFormat="1" applyFont="1" applyFill="1" applyBorder="1" applyAlignment="1">
      <alignment horizontal="center" vertical="center" wrapText="1"/>
    </xf>
    <xf numFmtId="0" fontId="84" fillId="22" borderId="3" xfId="0" applyFont="1" applyFill="1" applyBorder="1" applyAlignment="1">
      <alignment horizontal="left" vertical="center"/>
    </xf>
    <xf numFmtId="0" fontId="92" fillId="0" borderId="3" xfId="0" applyFont="1" applyBorder="1" applyAlignment="1">
      <alignment horizontal="left" vertical="center" wrapText="1"/>
    </xf>
    <xf numFmtId="0" fontId="92" fillId="22" borderId="3" xfId="0" quotePrefix="1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74" fillId="28" borderId="3" xfId="0" applyFont="1" applyFill="1" applyBorder="1" applyAlignment="1">
      <alignment horizontal="lef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88" fillId="22" borderId="3" xfId="0" applyFont="1" applyFill="1" applyBorder="1" applyAlignment="1">
      <alignment horizontal="left" vertical="center" wrapText="1"/>
    </xf>
    <xf numFmtId="0" fontId="88" fillId="22" borderId="3" xfId="0" applyFont="1" applyFill="1" applyBorder="1" applyAlignment="1">
      <alignment horizontal="center" vertical="center" wrapText="1"/>
    </xf>
    <xf numFmtId="0" fontId="88" fillId="0" borderId="3" xfId="0" applyFont="1" applyBorder="1" applyAlignment="1">
      <alignment horizontal="left" vertical="center" wrapText="1"/>
    </xf>
    <xf numFmtId="0" fontId="88" fillId="22" borderId="3" xfId="0" quotePrefix="1" applyFont="1" applyFill="1" applyBorder="1" applyAlignment="1">
      <alignment horizontal="center" vertical="center"/>
    </xf>
    <xf numFmtId="0" fontId="95" fillId="28" borderId="19" xfId="0" applyFont="1" applyFill="1" applyBorder="1" applyAlignment="1">
      <alignment wrapText="1"/>
    </xf>
    <xf numFmtId="177" fontId="95" fillId="28" borderId="19" xfId="0" applyNumberFormat="1" applyFont="1" applyFill="1" applyBorder="1" applyAlignment="1">
      <alignment horizontal="center" wrapText="1"/>
    </xf>
    <xf numFmtId="1" fontId="95" fillId="28" borderId="19" xfId="0" applyNumberFormat="1" applyFont="1" applyFill="1" applyBorder="1" applyAlignment="1">
      <alignment horizontal="center" wrapText="1"/>
    </xf>
    <xf numFmtId="169" fontId="95" fillId="28" borderId="19" xfId="0" applyNumberFormat="1" applyFont="1" applyFill="1" applyBorder="1" applyAlignment="1">
      <alignment horizontal="center" wrapText="1"/>
    </xf>
    <xf numFmtId="0" fontId="94" fillId="28" borderId="3" xfId="0" applyFont="1" applyFill="1" applyBorder="1" applyAlignment="1">
      <alignment wrapText="1"/>
    </xf>
    <xf numFmtId="1" fontId="94" fillId="28" borderId="19" xfId="0" applyNumberFormat="1" applyFont="1" applyFill="1" applyBorder="1" applyAlignment="1">
      <alignment horizontal="center" wrapText="1"/>
    </xf>
    <xf numFmtId="169" fontId="94" fillId="28" borderId="19" xfId="0" applyNumberFormat="1" applyFont="1" applyFill="1" applyBorder="1" applyAlignment="1">
      <alignment horizontal="center" wrapText="1"/>
    </xf>
    <xf numFmtId="0" fontId="95" fillId="28" borderId="3" xfId="0" applyFont="1" applyFill="1" applyBorder="1" applyAlignment="1">
      <alignment wrapText="1"/>
    </xf>
    <xf numFmtId="0" fontId="94" fillId="28" borderId="0" xfId="0" applyFont="1" applyFill="1"/>
    <xf numFmtId="0" fontId="97" fillId="28" borderId="0" xfId="0" applyFont="1" applyFill="1"/>
    <xf numFmtId="0" fontId="93" fillId="28" borderId="0" xfId="0" applyFont="1" applyFill="1"/>
    <xf numFmtId="0" fontId="98" fillId="28" borderId="0" xfId="0" applyFont="1" applyFill="1"/>
    <xf numFmtId="0" fontId="97" fillId="28" borderId="0" xfId="0" applyFont="1" applyFill="1" applyAlignment="1">
      <alignment horizontal="right"/>
    </xf>
    <xf numFmtId="177" fontId="95" fillId="28" borderId="3" xfId="0" applyNumberFormat="1" applyFont="1" applyFill="1" applyBorder="1" applyAlignment="1">
      <alignment horizontal="center" wrapText="1"/>
    </xf>
    <xf numFmtId="177" fontId="94" fillId="28" borderId="3" xfId="0" quotePrefix="1" applyNumberFormat="1" applyFont="1" applyFill="1" applyBorder="1" applyAlignment="1">
      <alignment horizontal="center" wrapText="1"/>
    </xf>
    <xf numFmtId="177" fontId="74" fillId="28" borderId="3" xfId="0" applyNumberFormat="1" applyFont="1" applyFill="1" applyBorder="1" applyAlignment="1">
      <alignment vertical="center" wrapText="1"/>
    </xf>
    <xf numFmtId="0" fontId="6" fillId="28" borderId="15" xfId="0" applyFont="1" applyFill="1" applyBorder="1" applyAlignment="1">
      <alignment vertical="center"/>
    </xf>
    <xf numFmtId="177" fontId="6" fillId="28" borderId="3" xfId="0" applyNumberFormat="1" applyFont="1" applyFill="1" applyBorder="1" applyAlignment="1">
      <alignment horizontal="center" vertical="center" wrapText="1"/>
    </xf>
    <xf numFmtId="0" fontId="6" fillId="28" borderId="22" xfId="0" applyFont="1" applyFill="1" applyBorder="1" applyAlignment="1">
      <alignment vertical="center"/>
    </xf>
    <xf numFmtId="0" fontId="6" fillId="28" borderId="3" xfId="0" applyFont="1" applyFill="1" applyBorder="1" applyAlignment="1">
      <alignment vertical="center" wrapText="1"/>
    </xf>
    <xf numFmtId="0" fontId="6" fillId="28" borderId="3" xfId="0" applyFont="1" applyFill="1" applyBorder="1" applyAlignment="1">
      <alignment vertical="center"/>
    </xf>
    <xf numFmtId="0" fontId="6" fillId="28" borderId="3" xfId="0" applyFont="1" applyFill="1" applyBorder="1" applyAlignment="1">
      <alignment horizontal="left" vertical="center" wrapText="1"/>
    </xf>
    <xf numFmtId="177" fontId="78" fillId="28" borderId="3" xfId="0" applyNumberFormat="1" applyFont="1" applyFill="1" applyBorder="1" applyAlignment="1">
      <alignment horizontal="center" vertical="center" wrapText="1"/>
    </xf>
    <xf numFmtId="3" fontId="99" fillId="28" borderId="3" xfId="0" applyNumberFormat="1" applyFont="1" applyFill="1" applyBorder="1" applyAlignment="1">
      <alignment horizontal="center" vertical="center" wrapText="1" shrinkToFi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" fontId="6" fillId="22" borderId="3" xfId="0" applyNumberFormat="1" applyFont="1" applyFill="1" applyBorder="1" applyAlignment="1">
      <alignment horizontal="right" vertical="center" wrapText="1"/>
    </xf>
    <xf numFmtId="177" fontId="80" fillId="22" borderId="3" xfId="0" applyNumberFormat="1" applyFont="1" applyFill="1" applyBorder="1" applyAlignment="1">
      <alignment horizontal="right" vertical="center" wrapText="1"/>
    </xf>
    <xf numFmtId="0" fontId="88" fillId="22" borderId="3" xfId="0" applyFont="1" applyFill="1" applyBorder="1" applyAlignment="1">
      <alignment horizontal="right" vertical="center" wrapText="1"/>
    </xf>
    <xf numFmtId="179" fontId="88" fillId="28" borderId="3" xfId="0" applyNumberFormat="1" applyFont="1" applyFill="1" applyBorder="1" applyAlignment="1">
      <alignment horizontal="right" vertical="center" wrapText="1"/>
    </xf>
    <xf numFmtId="0" fontId="65" fillId="22" borderId="3" xfId="0" applyFont="1" applyFill="1" applyBorder="1" applyAlignment="1">
      <alignment horizontal="right" vertical="center" wrapText="1"/>
    </xf>
    <xf numFmtId="179" fontId="65" fillId="28" borderId="3" xfId="0" applyNumberFormat="1" applyFont="1" applyFill="1" applyBorder="1" applyAlignment="1">
      <alignment horizontal="right" vertical="center" wrapText="1"/>
    </xf>
    <xf numFmtId="0" fontId="65" fillId="22" borderId="3" xfId="0" quotePrefix="1" applyFont="1" applyFill="1" applyBorder="1" applyAlignment="1">
      <alignment horizontal="right" vertical="center"/>
    </xf>
    <xf numFmtId="1" fontId="65" fillId="28" borderId="3" xfId="0" applyNumberFormat="1" applyFont="1" applyFill="1" applyBorder="1" applyAlignment="1">
      <alignment horizontal="right" vertical="center" wrapText="1"/>
    </xf>
    <xf numFmtId="0" fontId="88" fillId="22" borderId="3" xfId="0" quotePrefix="1" applyFont="1" applyFill="1" applyBorder="1" applyAlignment="1">
      <alignment horizontal="right" vertical="center"/>
    </xf>
    <xf numFmtId="1" fontId="88" fillId="28" borderId="3" xfId="0" applyNumberFormat="1" applyFont="1" applyFill="1" applyBorder="1" applyAlignment="1">
      <alignment horizontal="right" vertical="center" wrapText="1"/>
    </xf>
    <xf numFmtId="0" fontId="83" fillId="22" borderId="3" xfId="0" quotePrefix="1" applyFont="1" applyFill="1" applyBorder="1" applyAlignment="1">
      <alignment horizontal="right" vertical="center"/>
    </xf>
    <xf numFmtId="1" fontId="83" fillId="28" borderId="3" xfId="0" applyNumberFormat="1" applyFont="1" applyFill="1" applyBorder="1" applyAlignment="1">
      <alignment horizontal="right" vertical="center" wrapText="1"/>
    </xf>
    <xf numFmtId="1" fontId="80" fillId="28" borderId="3" xfId="0" applyNumberFormat="1" applyFont="1" applyFill="1" applyBorder="1" applyAlignment="1">
      <alignment horizontal="right" vertical="center" wrapText="1"/>
    </xf>
    <xf numFmtId="177" fontId="94" fillId="28" borderId="3" xfId="0" applyNumberFormat="1" applyFont="1" applyFill="1" applyBorder="1" applyAlignment="1">
      <alignment horizontal="center" wrapText="1"/>
    </xf>
    <xf numFmtId="1" fontId="6" fillId="28" borderId="3" xfId="0" applyNumberFormat="1" applyFont="1" applyFill="1" applyBorder="1" applyAlignment="1">
      <alignment horizontal="right" vertical="center" wrapText="1"/>
    </xf>
    <xf numFmtId="177" fontId="78" fillId="28" borderId="3" xfId="0" applyNumberFormat="1" applyFont="1" applyFill="1" applyBorder="1" applyAlignment="1">
      <alignment horizontal="right" vertical="center" wrapText="1"/>
    </xf>
    <xf numFmtId="177" fontId="6" fillId="22" borderId="3" xfId="0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vertical="center"/>
    </xf>
    <xf numFmtId="177" fontId="74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80" fillId="0" borderId="0" xfId="0" applyFont="1" applyFill="1" applyBorder="1" applyAlignment="1">
      <alignment horizontal="center" vertical="center" wrapText="1"/>
    </xf>
    <xf numFmtId="0" fontId="81" fillId="28" borderId="0" xfId="0" applyFont="1" applyFill="1" applyBorder="1" applyAlignment="1">
      <alignment horizontal="center" wrapText="1"/>
    </xf>
    <xf numFmtId="0" fontId="75" fillId="28" borderId="0" xfId="0" quotePrefix="1" applyFont="1" applyFill="1" applyBorder="1" applyAlignment="1">
      <alignment horizontal="center"/>
    </xf>
    <xf numFmtId="170" fontId="75" fillId="28" borderId="0" xfId="0" quotePrefix="1" applyNumberFormat="1" applyFont="1" applyFill="1" applyBorder="1" applyAlignment="1">
      <alignment wrapText="1"/>
    </xf>
    <xf numFmtId="0" fontId="75" fillId="28" borderId="0" xfId="0" applyFont="1" applyFill="1" applyBorder="1" applyAlignment="1"/>
    <xf numFmtId="0" fontId="75" fillId="0" borderId="0" xfId="0" applyFont="1" applyFill="1" applyBorder="1" applyAlignment="1"/>
    <xf numFmtId="0" fontId="65" fillId="28" borderId="0" xfId="0" applyFont="1" applyFill="1" applyBorder="1" applyAlignment="1">
      <alignment horizontal="center" vertical="top"/>
    </xf>
    <xf numFmtId="0" fontId="65" fillId="28" borderId="0" xfId="0" applyFont="1" applyFill="1" applyBorder="1" applyAlignment="1">
      <alignment vertical="top"/>
    </xf>
    <xf numFmtId="0" fontId="65" fillId="28" borderId="0" xfId="0" applyFont="1" applyFill="1" applyAlignment="1">
      <alignment vertical="top"/>
    </xf>
    <xf numFmtId="0" fontId="65" fillId="0" borderId="0" xfId="0" applyFont="1" applyFill="1" applyAlignment="1">
      <alignment vertical="top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Border="1" applyAlignment="1">
      <alignment vertical="top"/>
    </xf>
    <xf numFmtId="0" fontId="84" fillId="0" borderId="0" xfId="0" applyFont="1" applyFill="1" applyAlignment="1">
      <alignment vertical="top"/>
    </xf>
    <xf numFmtId="0" fontId="6" fillId="28" borderId="0" xfId="0" applyFont="1" applyFill="1" applyBorder="1" applyAlignment="1">
      <alignment vertical="center"/>
    </xf>
    <xf numFmtId="0" fontId="78" fillId="22" borderId="0" xfId="0" quotePrefix="1" applyFont="1" applyFill="1" applyBorder="1" applyAlignment="1">
      <alignment horizontal="center" vertical="center"/>
    </xf>
    <xf numFmtId="177" fontId="6" fillId="28" borderId="0" xfId="0" applyNumberFormat="1" applyFont="1" applyFill="1" applyBorder="1" applyAlignment="1">
      <alignment horizontal="center" vertical="center" wrapText="1"/>
    </xf>
    <xf numFmtId="1" fontId="6" fillId="22" borderId="0" xfId="0" applyNumberFormat="1" applyFont="1" applyFill="1" applyBorder="1" applyAlignment="1">
      <alignment horizontal="center" vertical="center" wrapText="1"/>
    </xf>
    <xf numFmtId="177" fontId="6" fillId="22" borderId="0" xfId="0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/>
    <xf numFmtId="0" fontId="5" fillId="0" borderId="0" xfId="0" applyFont="1" applyFill="1" applyBorder="1" applyAlignment="1"/>
    <xf numFmtId="0" fontId="101" fillId="28" borderId="0" xfId="0" applyFont="1" applyFill="1" applyBorder="1" applyAlignment="1">
      <alignment horizontal="center" wrapText="1"/>
    </xf>
    <xf numFmtId="0" fontId="101" fillId="28" borderId="0" xfId="0" quotePrefix="1" applyFont="1" applyFill="1" applyBorder="1" applyAlignment="1">
      <alignment horizontal="center"/>
    </xf>
    <xf numFmtId="170" fontId="101" fillId="28" borderId="0" xfId="0" applyNumberFormat="1" applyFont="1" applyFill="1" applyBorder="1" applyAlignment="1">
      <alignment wrapText="1"/>
    </xf>
    <xf numFmtId="0" fontId="101" fillId="28" borderId="0" xfId="0" applyFont="1" applyFill="1" applyBorder="1" applyAlignment="1"/>
    <xf numFmtId="0" fontId="101" fillId="0" borderId="0" xfId="0" applyFont="1" applyFill="1" applyBorder="1" applyAlignment="1"/>
    <xf numFmtId="0" fontId="5" fillId="28" borderId="0" xfId="0" applyFont="1" applyFill="1" applyBorder="1" applyAlignment="1">
      <alignment horizontal="center" vertical="top"/>
    </xf>
    <xf numFmtId="0" fontId="5" fillId="28" borderId="0" xfId="0" applyFont="1" applyFill="1" applyBorder="1" applyAlignment="1">
      <alignment vertical="top"/>
    </xf>
    <xf numFmtId="0" fontId="5" fillId="28" borderId="0" xfId="0" applyFont="1" applyFill="1" applyAlignment="1">
      <alignment vertical="top"/>
    </xf>
    <xf numFmtId="0" fontId="100" fillId="28" borderId="0" xfId="0" applyFont="1" applyFill="1" applyBorder="1" applyAlignment="1">
      <alignment horizontal="center" vertical="top"/>
    </xf>
    <xf numFmtId="0" fontId="100" fillId="28" borderId="0" xfId="0" applyFont="1" applyFill="1" applyBorder="1" applyAlignment="1">
      <alignment vertical="top"/>
    </xf>
    <xf numFmtId="0" fontId="100" fillId="28" borderId="0" xfId="0" applyFont="1" applyFill="1" applyAlignment="1">
      <alignment vertical="top"/>
    </xf>
    <xf numFmtId="0" fontId="100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/>
    </xf>
    <xf numFmtId="0" fontId="6" fillId="22" borderId="14" xfId="0" applyFont="1" applyFill="1" applyBorder="1" applyAlignment="1">
      <alignment horizontal="center" vertical="center" wrapText="1"/>
    </xf>
    <xf numFmtId="0" fontId="6" fillId="22" borderId="14" xfId="0" applyFont="1" applyFill="1" applyBorder="1" applyAlignment="1">
      <alignment horizontal="center" vertical="center" wrapText="1" shrinkToFit="1"/>
    </xf>
    <xf numFmtId="0" fontId="6" fillId="22" borderId="3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vertical="center"/>
    </xf>
    <xf numFmtId="177" fontId="91" fillId="28" borderId="3" xfId="0" applyNumberFormat="1" applyFont="1" applyFill="1" applyBorder="1" applyAlignment="1">
      <alignment horizontal="right" vertical="center"/>
    </xf>
    <xf numFmtId="0" fontId="91" fillId="28" borderId="3" xfId="0" applyFont="1" applyFill="1" applyBorder="1" applyAlignment="1">
      <alignment vertical="center" wrapText="1"/>
    </xf>
    <xf numFmtId="0" fontId="91" fillId="28" borderId="3" xfId="0" applyFont="1" applyFill="1" applyBorder="1" applyAlignment="1">
      <alignment horizontal="center" vertical="center" wrapText="1"/>
    </xf>
    <xf numFmtId="170" fontId="6" fillId="22" borderId="3" xfId="0" applyNumberFormat="1" applyFont="1" applyFill="1" applyBorder="1" applyAlignment="1">
      <alignment horizontal="right" vertical="center" wrapText="1"/>
    </xf>
    <xf numFmtId="170" fontId="6" fillId="22" borderId="0" xfId="0" applyNumberFormat="1" applyFont="1" applyFill="1" applyBorder="1" applyAlignment="1">
      <alignment horizontal="right" vertical="center" wrapText="1"/>
    </xf>
    <xf numFmtId="0" fontId="82" fillId="28" borderId="0" xfId="0" applyFont="1" applyFill="1" applyBorder="1" applyAlignment="1">
      <alignment horizontal="center" wrapText="1"/>
    </xf>
    <xf numFmtId="0" fontId="65" fillId="28" borderId="0" xfId="0" quotePrefix="1" applyFont="1" applyFill="1" applyBorder="1" applyAlignment="1">
      <alignment horizontal="center"/>
    </xf>
    <xf numFmtId="170" fontId="65" fillId="28" borderId="0" xfId="0" quotePrefix="1" applyNumberFormat="1" applyFont="1" applyFill="1" applyBorder="1" applyAlignment="1">
      <alignment wrapText="1"/>
    </xf>
    <xf numFmtId="0" fontId="65" fillId="0" borderId="0" xfId="0" applyFont="1" applyFill="1" applyBorder="1" applyAlignment="1"/>
    <xf numFmtId="0" fontId="71" fillId="28" borderId="0" xfId="0" applyFont="1" applyFill="1" applyBorder="1" applyAlignment="1">
      <alignment horizontal="center" wrapText="1"/>
    </xf>
    <xf numFmtId="0" fontId="70" fillId="28" borderId="0" xfId="0" quotePrefix="1" applyFont="1" applyFill="1" applyBorder="1" applyAlignment="1">
      <alignment horizontal="center"/>
    </xf>
    <xf numFmtId="170" fontId="70" fillId="28" borderId="0" xfId="0" quotePrefix="1" applyNumberFormat="1" applyFont="1" applyFill="1" applyBorder="1" applyAlignment="1">
      <alignment wrapText="1"/>
    </xf>
    <xf numFmtId="0" fontId="5" fillId="0" borderId="0" xfId="0" applyFont="1" applyFill="1" applyAlignment="1">
      <alignment vertical="top"/>
    </xf>
    <xf numFmtId="169" fontId="66" fillId="28" borderId="3" xfId="206" applyNumberFormat="1" applyFont="1" applyFill="1" applyBorder="1" applyAlignment="1">
      <alignment horizontal="right" vertical="center" wrapText="1"/>
    </xf>
    <xf numFmtId="169" fontId="70" fillId="28" borderId="3" xfId="206" applyNumberFormat="1" applyFont="1" applyFill="1" applyBorder="1" applyAlignment="1">
      <alignment horizontal="right" vertical="center" wrapText="1"/>
    </xf>
    <xf numFmtId="0" fontId="65" fillId="0" borderId="0" xfId="0" applyFont="1" applyFill="1" applyBorder="1" applyAlignment="1">
      <alignment horizontal="center" wrapText="1"/>
    </xf>
    <xf numFmtId="177" fontId="65" fillId="28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/>
    </xf>
    <xf numFmtId="49" fontId="5" fillId="0" borderId="15" xfId="0" applyNumberFormat="1" applyFont="1" applyFill="1" applyBorder="1" applyAlignment="1" applyProtection="1">
      <alignment vertical="center" wrapText="1"/>
      <protection locked="0"/>
    </xf>
    <xf numFmtId="177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65" fillId="0" borderId="3" xfId="0" applyFont="1" applyBorder="1" applyAlignment="1">
      <alignment horizontal="left" vertical="center" wrapText="1"/>
    </xf>
    <xf numFmtId="170" fontId="65" fillId="28" borderId="0" xfId="0" applyNumberFormat="1" applyFont="1" applyFill="1" applyBorder="1" applyAlignment="1">
      <alignment wrapText="1"/>
    </xf>
    <xf numFmtId="0" fontId="84" fillId="0" borderId="0" xfId="0" applyFont="1" applyFill="1" applyBorder="1" applyAlignment="1">
      <alignment vertical="top"/>
    </xf>
    <xf numFmtId="0" fontId="80" fillId="28" borderId="3" xfId="0" quotePrefix="1" applyNumberFormat="1" applyFont="1" applyFill="1" applyBorder="1" applyAlignment="1">
      <alignment horizontal="center" vertical="center"/>
    </xf>
    <xf numFmtId="0" fontId="85" fillId="0" borderId="0" xfId="0" applyFont="1" applyAlignment="1"/>
    <xf numFmtId="0" fontId="102" fillId="0" borderId="0" xfId="0" applyFont="1" applyAlignment="1">
      <alignment vertical="top"/>
    </xf>
    <xf numFmtId="178" fontId="78" fillId="29" borderId="3" xfId="0" applyNumberFormat="1" applyFont="1" applyFill="1" applyBorder="1" applyAlignment="1">
      <alignment horizontal="center" vertical="center" wrapText="1"/>
    </xf>
    <xf numFmtId="0" fontId="6" fillId="28" borderId="15" xfId="0" applyFont="1" applyFill="1" applyBorder="1" applyAlignment="1">
      <alignment vertical="center" wrapText="1"/>
    </xf>
    <xf numFmtId="170" fontId="6" fillId="28" borderId="3" xfId="0" applyNumberFormat="1" applyFont="1" applyFill="1" applyBorder="1" applyAlignment="1">
      <alignment horizontal="center" vertical="center" wrapText="1"/>
    </xf>
    <xf numFmtId="1" fontId="6" fillId="28" borderId="3" xfId="0" applyNumberFormat="1" applyFont="1" applyFill="1" applyBorder="1" applyAlignment="1">
      <alignment horizontal="center" vertical="center" wrapText="1"/>
    </xf>
    <xf numFmtId="0" fontId="80" fillId="0" borderId="3" xfId="0" applyFont="1" applyBorder="1" applyAlignment="1">
      <alignment horizontal="left" vertical="center" wrapText="1"/>
    </xf>
    <xf numFmtId="0" fontId="80" fillId="22" borderId="3" xfId="0" quotePrefix="1" applyFont="1" applyFill="1" applyBorder="1" applyAlignment="1">
      <alignment horizontal="center" vertical="center"/>
    </xf>
    <xf numFmtId="1" fontId="80" fillId="22" borderId="3" xfId="0" quotePrefix="1" applyNumberFormat="1" applyFont="1" applyFill="1" applyBorder="1" applyAlignment="1">
      <alignment horizontal="right" vertical="center"/>
    </xf>
    <xf numFmtId="0" fontId="80" fillId="22" borderId="3" xfId="0" quotePrefix="1" applyFont="1" applyFill="1" applyBorder="1" applyAlignment="1">
      <alignment horizontal="right" vertical="center"/>
    </xf>
    <xf numFmtId="0" fontId="94" fillId="28" borderId="3" xfId="0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0" fontId="0" fillId="28" borderId="0" xfId="0" applyFill="1"/>
    <xf numFmtId="177" fontId="0" fillId="28" borderId="0" xfId="0" applyNumberFormat="1" applyFill="1"/>
    <xf numFmtId="180" fontId="78" fillId="28" borderId="3" xfId="0" applyNumberFormat="1" applyFont="1" applyFill="1" applyBorder="1" applyAlignment="1">
      <alignment horizontal="center" wrapText="1"/>
    </xf>
    <xf numFmtId="180" fontId="6" fillId="28" borderId="3" xfId="0" applyNumberFormat="1" applyFont="1" applyFill="1" applyBorder="1" applyAlignment="1">
      <alignment horizontal="center" wrapText="1"/>
    </xf>
    <xf numFmtId="181" fontId="94" fillId="28" borderId="3" xfId="0" applyNumberFormat="1" applyFont="1" applyFill="1" applyBorder="1" applyAlignment="1">
      <alignment horizontal="center" wrapText="1"/>
    </xf>
    <xf numFmtId="0" fontId="84" fillId="28" borderId="0" xfId="0" applyFont="1" applyFill="1"/>
    <xf numFmtId="0" fontId="6" fillId="28" borderId="0" xfId="0" applyFont="1" applyFill="1"/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0" borderId="3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177" fontId="74" fillId="28" borderId="3" xfId="0" applyNumberFormat="1" applyFont="1" applyFill="1" applyBorder="1" applyAlignment="1">
      <alignment horizontal="center" vertical="center" wrapText="1"/>
    </xf>
    <xf numFmtId="181" fontId="95" fillId="28" borderId="3" xfId="0" applyNumberFormat="1" applyFont="1" applyFill="1" applyBorder="1" applyAlignment="1">
      <alignment horizontal="center" wrapText="1"/>
    </xf>
    <xf numFmtId="0" fontId="6" fillId="28" borderId="3" xfId="0" applyFont="1" applyFill="1" applyBorder="1"/>
    <xf numFmtId="0" fontId="95" fillId="30" borderId="3" xfId="0" applyFont="1" applyFill="1" applyBorder="1" applyAlignment="1">
      <alignment wrapText="1"/>
    </xf>
    <xf numFmtId="0" fontId="78" fillId="30" borderId="3" xfId="0" applyFont="1" applyFill="1" applyBorder="1"/>
    <xf numFmtId="1" fontId="95" fillId="30" borderId="19" xfId="0" applyNumberFormat="1" applyFont="1" applyFill="1" applyBorder="1" applyAlignment="1">
      <alignment horizontal="center" wrapText="1"/>
    </xf>
    <xf numFmtId="169" fontId="95" fillId="30" borderId="19" xfId="0" applyNumberFormat="1" applyFont="1" applyFill="1" applyBorder="1" applyAlignment="1">
      <alignment horizontal="center" wrapText="1"/>
    </xf>
    <xf numFmtId="0" fontId="5" fillId="28" borderId="0" xfId="0" applyFont="1" applyFill="1" applyAlignment="1">
      <alignment horizontal="center" vertical="center"/>
    </xf>
    <xf numFmtId="0" fontId="5" fillId="28" borderId="0" xfId="0" applyFont="1" applyFill="1" applyAlignment="1">
      <alignment horizontal="center" vertical="top"/>
    </xf>
    <xf numFmtId="0" fontId="75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75" fillId="28" borderId="3" xfId="0" applyNumberFormat="1" applyFont="1" applyFill="1" applyBorder="1" applyAlignment="1">
      <alignment horizontal="center" vertical="center" wrapText="1"/>
    </xf>
    <xf numFmtId="0" fontId="94" fillId="28" borderId="3" xfId="0" applyFont="1" applyFill="1" applyBorder="1" applyAlignment="1">
      <alignment horizontal="center" vertical="center" wrapText="1"/>
    </xf>
    <xf numFmtId="177" fontId="6" fillId="28" borderId="3" xfId="0" applyNumberFormat="1" applyFont="1" applyFill="1" applyBorder="1" applyAlignment="1">
      <alignment horizontal="right" vertical="center" wrapText="1"/>
    </xf>
    <xf numFmtId="0" fontId="103" fillId="28" borderId="0" xfId="0" applyFont="1" applyFill="1" applyAlignment="1">
      <alignment horizontal="center" vertical="center"/>
    </xf>
    <xf numFmtId="170" fontId="5" fillId="28" borderId="0" xfId="0" applyNumberFormat="1" applyFont="1" applyFill="1" applyAlignment="1">
      <alignment vertical="center"/>
    </xf>
    <xf numFmtId="0" fontId="5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right" vertical="center"/>
    </xf>
    <xf numFmtId="0" fontId="4" fillId="28" borderId="0" xfId="0" applyFont="1" applyFill="1" applyBorder="1" applyAlignment="1">
      <alignment vertical="center"/>
    </xf>
    <xf numFmtId="0" fontId="105" fillId="28" borderId="0" xfId="0" applyFont="1" applyFill="1" applyBorder="1" applyAlignment="1">
      <alignment vertical="center"/>
    </xf>
    <xf numFmtId="0" fontId="4" fillId="28" borderId="0" xfId="0" applyFont="1" applyFill="1" applyBorder="1" applyAlignment="1">
      <alignment horizontal="center" vertical="center"/>
    </xf>
    <xf numFmtId="0" fontId="66" fillId="28" borderId="3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/>
    </xf>
    <xf numFmtId="0" fontId="70" fillId="28" borderId="3" xfId="0" applyFont="1" applyFill="1" applyBorder="1" applyAlignment="1">
      <alignment horizontal="center" vertical="center" wrapText="1"/>
    </xf>
    <xf numFmtId="0" fontId="6" fillId="28" borderId="0" xfId="0" applyFont="1" applyFill="1" applyAlignment="1">
      <alignment vertical="center"/>
    </xf>
    <xf numFmtId="1" fontId="5" fillId="28" borderId="0" xfId="0" applyNumberFormat="1" applyFont="1" applyFill="1" applyBorder="1" applyAlignment="1">
      <alignment horizontal="center" vertical="center"/>
    </xf>
    <xf numFmtId="0" fontId="5" fillId="28" borderId="0" xfId="0" applyFont="1" applyFill="1" applyBorder="1" applyAlignment="1">
      <alignment horizontal="right" vertical="center"/>
    </xf>
    <xf numFmtId="178" fontId="66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169" fontId="66" fillId="28" borderId="3" xfId="0" applyNumberFormat="1" applyFont="1" applyFill="1" applyBorder="1" applyAlignment="1">
      <alignment horizontal="right" vertical="center"/>
    </xf>
    <xf numFmtId="169" fontId="70" fillId="28" borderId="3" xfId="0" applyNumberFormat="1" applyFont="1" applyFill="1" applyBorder="1" applyAlignment="1">
      <alignment horizontal="right" vertical="center"/>
    </xf>
    <xf numFmtId="3" fontId="70" fillId="28" borderId="3" xfId="0" applyNumberFormat="1" applyFont="1" applyFill="1" applyBorder="1" applyAlignment="1">
      <alignment horizontal="righ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/>
    </xf>
    <xf numFmtId="0" fontId="5" fillId="28" borderId="3" xfId="0" applyFont="1" applyFill="1" applyBorder="1" applyAlignment="1">
      <alignment horizontal="center" vertical="center" wrapText="1"/>
    </xf>
    <xf numFmtId="0" fontId="5" fillId="28" borderId="19" xfId="0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 shrinkToFit="1"/>
    </xf>
    <xf numFmtId="170" fontId="70" fillId="28" borderId="0" xfId="0" applyNumberFormat="1" applyFont="1" applyFill="1" applyBorder="1" applyAlignment="1">
      <alignment horizontal="center" vertical="center" wrapText="1"/>
    </xf>
    <xf numFmtId="3" fontId="70" fillId="28" borderId="0" xfId="0" applyNumberFormat="1" applyFont="1" applyFill="1" applyBorder="1" applyAlignment="1">
      <alignment horizontal="center" vertical="center" wrapText="1"/>
    </xf>
    <xf numFmtId="0" fontId="70" fillId="28" borderId="0" xfId="0" applyFont="1" applyFill="1" applyBorder="1" applyAlignment="1">
      <alignment horizontal="left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6" fillId="28" borderId="0" xfId="0" applyFont="1" applyFill="1" applyAlignment="1">
      <alignment horizontal="right" vertical="center"/>
    </xf>
    <xf numFmtId="0" fontId="4" fillId="28" borderId="0" xfId="0" applyFont="1" applyFill="1" applyBorder="1" applyAlignment="1">
      <alignment horizontal="left" vertical="center" wrapText="1"/>
    </xf>
    <xf numFmtId="0" fontId="67" fillId="28" borderId="0" xfId="0" applyFont="1" applyFill="1" applyBorder="1" applyAlignment="1">
      <alignment horizontal="left" vertical="center"/>
    </xf>
    <xf numFmtId="0" fontId="4" fillId="28" borderId="13" xfId="0" applyFont="1" applyFill="1" applyBorder="1" applyAlignment="1">
      <alignment horizontal="left" vertical="center" wrapText="1"/>
    </xf>
    <xf numFmtId="0" fontId="5" fillId="28" borderId="13" xfId="0" applyFont="1" applyFill="1" applyBorder="1" applyAlignment="1">
      <alignment horizontal="right" vertical="center" wrapText="1"/>
    </xf>
    <xf numFmtId="0" fontId="70" fillId="28" borderId="3" xfId="0" applyNumberFormat="1" applyFont="1" applyFill="1" applyBorder="1" applyAlignment="1">
      <alignment horizontal="center" vertical="center" wrapText="1" shrinkToFit="1"/>
    </xf>
    <xf numFmtId="0" fontId="5" fillId="28" borderId="0" xfId="0" applyFont="1" applyFill="1" applyBorder="1" applyAlignment="1">
      <alignment horizontal="left" vertical="center" wrapText="1" shrinkToFit="1"/>
    </xf>
    <xf numFmtId="3" fontId="5" fillId="28" borderId="0" xfId="0" applyNumberFormat="1" applyFont="1" applyFill="1" applyBorder="1" applyAlignment="1">
      <alignment horizontal="center" vertical="center" wrapText="1"/>
    </xf>
    <xf numFmtId="3" fontId="5" fillId="28" borderId="18" xfId="0" applyNumberFormat="1" applyFont="1" applyFill="1" applyBorder="1" applyAlignment="1">
      <alignment vertical="center" wrapText="1"/>
    </xf>
    <xf numFmtId="169" fontId="4" fillId="28" borderId="0" xfId="0" applyNumberFormat="1" applyFont="1" applyFill="1" applyBorder="1" applyAlignment="1">
      <alignment horizontal="right" vertical="center" wrapText="1"/>
    </xf>
    <xf numFmtId="169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 wrapText="1"/>
    </xf>
    <xf numFmtId="170" fontId="4" fillId="28" borderId="0" xfId="0" applyNumberFormat="1" applyFont="1" applyFill="1" applyBorder="1" applyAlignment="1">
      <alignment horizontal="center" vertical="center"/>
    </xf>
    <xf numFmtId="170" fontId="4" fillId="28" borderId="0" xfId="0" applyNumberFormat="1" applyFont="1" applyFill="1" applyBorder="1" applyAlignment="1">
      <alignment vertical="center"/>
    </xf>
    <xf numFmtId="0" fontId="4" fillId="28" borderId="0" xfId="0" applyFont="1" applyFill="1" applyBorder="1" applyAlignment="1">
      <alignment horizontal="left" vertical="center"/>
    </xf>
    <xf numFmtId="0" fontId="70" fillId="28" borderId="3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/>
    </xf>
    <xf numFmtId="0" fontId="70" fillId="28" borderId="0" xfId="0" applyFont="1" applyFill="1" applyAlignment="1">
      <alignment horizontal="right" vertical="center"/>
    </xf>
    <xf numFmtId="0" fontId="70" fillId="28" borderId="13" xfId="0" applyFont="1" applyFill="1" applyBorder="1" applyAlignment="1">
      <alignment vertical="center"/>
    </xf>
    <xf numFmtId="0" fontId="70" fillId="28" borderId="13" xfId="0" applyFont="1" applyFill="1" applyBorder="1" applyAlignment="1">
      <alignment horizontal="center"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179" fontId="70" fillId="28" borderId="3" xfId="0" applyNumberFormat="1" applyFont="1" applyFill="1" applyBorder="1" applyAlignment="1">
      <alignment horizontal="center" vertical="center" wrapText="1"/>
    </xf>
    <xf numFmtId="179" fontId="70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center" vertical="center" wrapText="1"/>
    </xf>
    <xf numFmtId="0" fontId="66" fillId="28" borderId="0" xfId="0" applyFont="1" applyFill="1" applyBorder="1" applyAlignment="1">
      <alignment horizontal="right" vertical="center"/>
    </xf>
    <xf numFmtId="169" fontId="66" fillId="28" borderId="0" xfId="0" applyNumberFormat="1" applyFont="1" applyFill="1" applyBorder="1" applyAlignment="1">
      <alignment horizontal="right" vertical="center"/>
    </xf>
    <xf numFmtId="0" fontId="106" fillId="28" borderId="0" xfId="0" applyFont="1" applyFill="1" applyAlignment="1">
      <alignment vertical="center"/>
    </xf>
    <xf numFmtId="0" fontId="107" fillId="28" borderId="0" xfId="0" applyFont="1" applyFill="1" applyAlignment="1">
      <alignment vertical="center"/>
    </xf>
    <xf numFmtId="0" fontId="107" fillId="28" borderId="0" xfId="0" applyFont="1" applyFill="1"/>
    <xf numFmtId="0" fontId="107" fillId="28" borderId="0" xfId="0" applyFont="1" applyFill="1" applyAlignment="1">
      <alignment horizontal="center" vertical="center"/>
    </xf>
    <xf numFmtId="0" fontId="70" fillId="28" borderId="3" xfId="0" applyNumberFormat="1" applyFont="1" applyFill="1" applyBorder="1"/>
    <xf numFmtId="0" fontId="66" fillId="28" borderId="0" xfId="0" applyFont="1" applyFill="1" applyBorder="1" applyAlignment="1">
      <alignment horizontal="right"/>
    </xf>
    <xf numFmtId="169" fontId="66" fillId="28" borderId="0" xfId="0" applyNumberFormat="1" applyFont="1" applyFill="1" applyBorder="1" applyAlignment="1">
      <alignment horizontal="right"/>
    </xf>
    <xf numFmtId="0" fontId="70" fillId="28" borderId="0" xfId="0" applyFont="1" applyFill="1" applyAlignment="1"/>
    <xf numFmtId="0" fontId="5" fillId="28" borderId="0" xfId="0" applyFont="1" applyFill="1" applyAlignment="1"/>
    <xf numFmtId="0" fontId="4" fillId="28" borderId="0" xfId="0" applyFont="1" applyFill="1" applyBorder="1" applyAlignment="1">
      <alignment horizontal="left" vertical="top"/>
    </xf>
    <xf numFmtId="0" fontId="5" fillId="28" borderId="0" xfId="0" applyFont="1" applyFill="1" applyAlignment="1">
      <alignment vertical="center" wrapText="1" shrinkToFit="1"/>
    </xf>
    <xf numFmtId="0" fontId="5" fillId="28" borderId="0" xfId="0" applyFont="1" applyFill="1" applyBorder="1" applyAlignment="1">
      <alignment vertical="center" wrapText="1" shrinkToFit="1"/>
    </xf>
    <xf numFmtId="0" fontId="4" fillId="28" borderId="0" xfId="0" applyFont="1" applyFill="1" applyAlignment="1">
      <alignment horizontal="right" vertical="center"/>
    </xf>
    <xf numFmtId="0" fontId="108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/>
    </xf>
    <xf numFmtId="49" fontId="109" fillId="28" borderId="3" xfId="0" applyNumberFormat="1" applyFont="1" applyFill="1" applyBorder="1" applyAlignment="1">
      <alignment horizontal="left" vertical="center" wrapText="1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49" fontId="5" fillId="28" borderId="3" xfId="0" applyNumberFormat="1" applyFont="1" applyFill="1" applyBorder="1" applyAlignment="1">
      <alignment horizontal="left" vertical="center" wrapText="1"/>
    </xf>
    <xf numFmtId="177" fontId="5" fillId="28" borderId="15" xfId="0" applyNumberFormat="1" applyFont="1" applyFill="1" applyBorder="1" applyAlignment="1">
      <alignment horizontal="right" vertical="center" wrapText="1"/>
    </xf>
    <xf numFmtId="177" fontId="5" fillId="28" borderId="16" xfId="0" applyNumberFormat="1" applyFont="1" applyFill="1" applyBorder="1" applyAlignment="1">
      <alignment horizontal="right" vertical="center" wrapText="1"/>
    </xf>
    <xf numFmtId="0" fontId="94" fillId="28" borderId="0" xfId="0" applyFont="1" applyFill="1" applyBorder="1" applyAlignment="1">
      <alignment wrapText="1"/>
    </xf>
    <xf numFmtId="180" fontId="6" fillId="28" borderId="0" xfId="0" applyNumberFormat="1" applyFont="1" applyFill="1" applyBorder="1" applyAlignment="1">
      <alignment horizontal="center" wrapText="1"/>
    </xf>
    <xf numFmtId="1" fontId="94" fillId="28" borderId="0" xfId="0" applyNumberFormat="1" applyFont="1" applyFill="1" applyBorder="1" applyAlignment="1">
      <alignment horizontal="center" wrapText="1"/>
    </xf>
    <xf numFmtId="169" fontId="94" fillId="28" borderId="0" xfId="0" applyNumberFormat="1" applyFont="1" applyFill="1" applyBorder="1" applyAlignment="1">
      <alignment horizontal="center" wrapText="1"/>
    </xf>
    <xf numFmtId="179" fontId="99" fillId="28" borderId="3" xfId="0" applyNumberFormat="1" applyFont="1" applyFill="1" applyBorder="1" applyAlignment="1">
      <alignment horizontal="center" vertical="center" wrapText="1"/>
    </xf>
    <xf numFmtId="179" fontId="99" fillId="28" borderId="3" xfId="0" applyNumberFormat="1" applyFont="1" applyFill="1" applyBorder="1" applyAlignment="1">
      <alignment horizontal="right" vertical="center" wrapText="1"/>
    </xf>
    <xf numFmtId="177" fontId="99" fillId="28" borderId="3" xfId="0" applyNumberFormat="1" applyFont="1" applyFill="1" applyBorder="1" applyAlignment="1">
      <alignment horizontal="center" vertical="center" wrapText="1"/>
    </xf>
    <xf numFmtId="177" fontId="99" fillId="28" borderId="3" xfId="0" applyNumberFormat="1" applyFont="1" applyFill="1" applyBorder="1" applyAlignment="1">
      <alignment horizontal="right" vertical="center" wrapText="1"/>
    </xf>
    <xf numFmtId="177" fontId="70" fillId="28" borderId="3" xfId="0" applyNumberFormat="1" applyFont="1" applyFill="1" applyBorder="1" applyAlignment="1">
      <alignment horizontal="right" vertical="center" wrapText="1"/>
    </xf>
    <xf numFmtId="0" fontId="70" fillId="28" borderId="3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177" fontId="66" fillId="28" borderId="3" xfId="0" applyNumberFormat="1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173" fontId="99" fillId="28" borderId="3" xfId="0" applyNumberFormat="1" applyFont="1" applyFill="1" applyBorder="1" applyAlignment="1">
      <alignment horizontal="right" vertical="center" wrapText="1"/>
    </xf>
    <xf numFmtId="173" fontId="70" fillId="28" borderId="3" xfId="0" applyNumberFormat="1" applyFont="1" applyFill="1" applyBorder="1" applyAlignment="1">
      <alignment horizontal="right" vertical="center" wrapText="1"/>
    </xf>
    <xf numFmtId="177" fontId="66" fillId="28" borderId="3" xfId="0" applyNumberFormat="1" applyFont="1" applyFill="1" applyBorder="1" applyAlignment="1">
      <alignment horizontal="right" vertical="center" wrapText="1"/>
    </xf>
    <xf numFmtId="173" fontId="66" fillId="28" borderId="3" xfId="0" applyNumberFormat="1" applyFont="1" applyFill="1" applyBorder="1" applyAlignment="1">
      <alignment horizontal="right" vertical="center" wrapText="1"/>
    </xf>
    <xf numFmtId="179" fontId="66" fillId="28" borderId="3" xfId="0" applyNumberFormat="1" applyFont="1" applyFill="1" applyBorder="1" applyAlignment="1">
      <alignment horizontal="right" vertical="center" wrapText="1"/>
    </xf>
    <xf numFmtId="178" fontId="78" fillId="28" borderId="3" xfId="0" applyNumberFormat="1" applyFont="1" applyFill="1" applyBorder="1" applyAlignment="1">
      <alignment horizontal="right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0" fontId="65" fillId="0" borderId="15" xfId="0" applyFont="1" applyBorder="1" applyAlignment="1">
      <alignment horizontal="left" vertical="center"/>
    </xf>
    <xf numFmtId="0" fontId="84" fillId="28" borderId="0" xfId="0" applyFont="1" applyFill="1" applyBorder="1" applyAlignment="1">
      <alignment horizontal="center" vertical="top"/>
    </xf>
    <xf numFmtId="0" fontId="5" fillId="28" borderId="0" xfId="0" applyFont="1" applyFill="1" applyAlignment="1">
      <alignment vertical="center"/>
    </xf>
    <xf numFmtId="0" fontId="5" fillId="28" borderId="3" xfId="0" applyFont="1" applyFill="1" applyBorder="1" applyAlignment="1">
      <alignment vertical="center"/>
    </xf>
    <xf numFmtId="0" fontId="70" fillId="28" borderId="3" xfId="0" applyFont="1" applyFill="1" applyBorder="1" applyAlignment="1">
      <alignment vertical="center"/>
    </xf>
    <xf numFmtId="0" fontId="82" fillId="0" borderId="0" xfId="0" applyFont="1" applyFill="1" applyBorder="1" applyAlignment="1"/>
    <xf numFmtId="0" fontId="84" fillId="28" borderId="0" xfId="0" applyFont="1" applyFill="1" applyAlignment="1">
      <alignment vertical="top"/>
    </xf>
    <xf numFmtId="0" fontId="84" fillId="22" borderId="3" xfId="0" applyFont="1" applyFill="1" applyBorder="1" applyAlignment="1">
      <alignment horizontal="left" vertical="center" wrapText="1"/>
    </xf>
    <xf numFmtId="173" fontId="84" fillId="28" borderId="3" xfId="0" applyNumberFormat="1" applyFont="1" applyFill="1" applyBorder="1" applyAlignment="1">
      <alignment horizontal="center" vertical="center" wrapText="1"/>
    </xf>
    <xf numFmtId="0" fontId="91" fillId="22" borderId="3" xfId="0" applyFont="1" applyFill="1" applyBorder="1" applyAlignment="1">
      <alignment horizontal="center" vertical="center" wrapText="1"/>
    </xf>
    <xf numFmtId="173" fontId="91" fillId="28" borderId="3" xfId="0" applyNumberFormat="1" applyFont="1" applyFill="1" applyBorder="1" applyAlignment="1">
      <alignment horizontal="center" vertical="center" wrapText="1"/>
    </xf>
    <xf numFmtId="3" fontId="65" fillId="28" borderId="3" xfId="0" applyNumberFormat="1" applyFont="1" applyFill="1" applyBorder="1" applyAlignment="1">
      <alignment horizontal="right" vertical="center" wrapText="1"/>
    </xf>
    <xf numFmtId="173" fontId="99" fillId="28" borderId="3" xfId="0" applyNumberFormat="1" applyFont="1" applyFill="1" applyBorder="1" applyAlignment="1">
      <alignment horizontal="center" vertical="center" wrapText="1"/>
    </xf>
    <xf numFmtId="0" fontId="112" fillId="22" borderId="3" xfId="0" applyFont="1" applyFill="1" applyBorder="1" applyAlignment="1">
      <alignment horizontal="left" vertical="center" wrapText="1"/>
    </xf>
    <xf numFmtId="0" fontId="112" fillId="22" borderId="3" xfId="0" applyFont="1" applyFill="1" applyBorder="1" applyAlignment="1">
      <alignment horizontal="center" vertical="center" wrapText="1"/>
    </xf>
    <xf numFmtId="173" fontId="112" fillId="28" borderId="3" xfId="0" applyNumberFormat="1" applyFont="1" applyFill="1" applyBorder="1" applyAlignment="1">
      <alignment horizontal="center" vertical="center" wrapText="1"/>
    </xf>
    <xf numFmtId="179" fontId="91" fillId="28" borderId="3" xfId="0" applyNumberFormat="1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0" fontId="5" fillId="28" borderId="0" xfId="0" applyFont="1" applyFill="1" applyAlignment="1">
      <alignment vertical="center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79" fillId="0" borderId="0" xfId="0" applyFont="1" applyFill="1" applyBorder="1" applyAlignment="1">
      <alignment horizontal="center" vertical="center"/>
    </xf>
    <xf numFmtId="0" fontId="65" fillId="28" borderId="0" xfId="0" applyFont="1" applyFill="1" applyBorder="1" applyAlignment="1">
      <alignment horizontal="left" vertical="top"/>
    </xf>
    <xf numFmtId="0" fontId="65" fillId="28" borderId="0" xfId="0" applyFont="1" applyFill="1" applyAlignment="1">
      <alignment horizontal="center" vertical="top"/>
    </xf>
    <xf numFmtId="170" fontId="75" fillId="28" borderId="0" xfId="0" applyNumberFormat="1" applyFont="1" applyFill="1" applyBorder="1" applyAlignment="1">
      <alignment horizontal="left" wrapText="1"/>
    </xf>
    <xf numFmtId="0" fontId="81" fillId="0" borderId="0" xfId="0" applyFont="1" applyFill="1" applyBorder="1" applyAlignment="1">
      <alignment horizontal="center"/>
    </xf>
    <xf numFmtId="0" fontId="68" fillId="0" borderId="0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 wrapText="1"/>
    </xf>
    <xf numFmtId="0" fontId="75" fillId="0" borderId="3" xfId="0" applyFont="1" applyFill="1" applyBorder="1" applyAlignment="1">
      <alignment horizontal="center" vertical="center"/>
    </xf>
    <xf numFmtId="0" fontId="74" fillId="28" borderId="3" xfId="0" applyFont="1" applyFill="1" applyBorder="1" applyAlignment="1">
      <alignment horizontal="left" vertical="center" wrapText="1"/>
    </xf>
    <xf numFmtId="0" fontId="100" fillId="28" borderId="0" xfId="0" applyFont="1" applyFill="1" applyAlignment="1">
      <alignment horizontal="center" vertical="top"/>
    </xf>
    <xf numFmtId="0" fontId="101" fillId="0" borderId="0" xfId="0" applyFont="1" applyFill="1" applyBorder="1" applyAlignment="1">
      <alignment horizontal="center"/>
    </xf>
    <xf numFmtId="0" fontId="78" fillId="0" borderId="0" xfId="0" applyFont="1" applyFill="1" applyBorder="1" applyAlignment="1">
      <alignment horizontal="center" vertical="center" wrapText="1"/>
    </xf>
    <xf numFmtId="170" fontId="101" fillId="28" borderId="0" xfId="0" applyNumberFormat="1" applyFont="1" applyFill="1" applyBorder="1" applyAlignment="1">
      <alignment horizontal="center" wrapText="1"/>
    </xf>
    <xf numFmtId="0" fontId="100" fillId="28" borderId="0" xfId="0" applyFont="1" applyFill="1" applyBorder="1" applyAlignment="1">
      <alignment horizontal="center" vertical="top"/>
    </xf>
    <xf numFmtId="0" fontId="68" fillId="0" borderId="0" xfId="245" applyFont="1" applyFill="1" applyBorder="1" applyAlignment="1">
      <alignment horizontal="center" vertical="center"/>
    </xf>
    <xf numFmtId="0" fontId="84" fillId="28" borderId="0" xfId="0" applyFont="1" applyFill="1" applyBorder="1" applyAlignment="1">
      <alignment horizontal="center" vertical="top"/>
    </xf>
    <xf numFmtId="0" fontId="84" fillId="28" borderId="0" xfId="0" applyFont="1" applyFill="1" applyAlignment="1">
      <alignment horizontal="center" vertical="top"/>
    </xf>
    <xf numFmtId="0" fontId="80" fillId="28" borderId="3" xfId="245" applyFont="1" applyFill="1" applyBorder="1" applyAlignment="1">
      <alignment horizontal="center" vertical="center" wrapText="1"/>
    </xf>
    <xf numFmtId="170" fontId="65" fillId="28" borderId="0" xfId="0" applyNumberFormat="1" applyFont="1" applyFill="1" applyBorder="1" applyAlignment="1">
      <alignment horizontal="left" wrapText="1"/>
    </xf>
    <xf numFmtId="0" fontId="82" fillId="0" borderId="0" xfId="0" applyFont="1" applyFill="1" applyBorder="1" applyAlignment="1">
      <alignment horizontal="center"/>
    </xf>
    <xf numFmtId="0" fontId="65" fillId="0" borderId="13" xfId="245" applyFont="1" applyFill="1" applyBorder="1" applyAlignment="1">
      <alignment horizontal="right" vertical="center"/>
    </xf>
    <xf numFmtId="0" fontId="65" fillId="0" borderId="3" xfId="245" applyFont="1" applyFill="1" applyBorder="1" applyAlignment="1">
      <alignment horizontal="center" vertical="center"/>
    </xf>
    <xf numFmtId="0" fontId="65" fillId="0" borderId="3" xfId="245" applyFont="1" applyFill="1" applyBorder="1" applyAlignment="1">
      <alignment horizontal="center" vertical="center" wrapText="1"/>
    </xf>
    <xf numFmtId="0" fontId="65" fillId="0" borderId="3" xfId="0" applyFont="1" applyFill="1" applyBorder="1" applyAlignment="1">
      <alignment horizontal="center" vertical="center" wrapText="1"/>
    </xf>
    <xf numFmtId="0" fontId="70" fillId="29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horizontal="center" vertical="center"/>
    </xf>
    <xf numFmtId="0" fontId="4" fillId="22" borderId="15" xfId="0" applyFont="1" applyFill="1" applyBorder="1" applyAlignment="1">
      <alignment horizontal="center" vertical="center"/>
    </xf>
    <xf numFmtId="0" fontId="4" fillId="22" borderId="17" xfId="0" applyFont="1" applyFill="1" applyBorder="1" applyAlignment="1">
      <alignment horizontal="center" vertical="center"/>
    </xf>
    <xf numFmtId="0" fontId="4" fillId="22" borderId="16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0" fillId="0" borderId="14" xfId="0" applyFont="1" applyFill="1" applyBorder="1" applyAlignment="1">
      <alignment horizontal="center" vertical="center"/>
    </xf>
    <xf numFmtId="0" fontId="70" fillId="0" borderId="19" xfId="0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 wrapText="1"/>
    </xf>
    <xf numFmtId="0" fontId="70" fillId="0" borderId="13" xfId="0" applyFont="1" applyFill="1" applyBorder="1" applyAlignment="1">
      <alignment horizontal="right" vertical="center"/>
    </xf>
    <xf numFmtId="0" fontId="5" fillId="28" borderId="0" xfId="0" applyFont="1" applyFill="1" applyBorder="1" applyAlignment="1">
      <alignment horizontal="center" vertical="top"/>
    </xf>
    <xf numFmtId="0" fontId="75" fillId="0" borderId="3" xfId="245" applyFont="1" applyFill="1" applyBorder="1" applyAlignment="1">
      <alignment horizontal="center" vertical="center"/>
    </xf>
    <xf numFmtId="170" fontId="70" fillId="28" borderId="13" xfId="0" applyNumberFormat="1" applyFont="1" applyFill="1" applyBorder="1" applyAlignment="1">
      <alignment horizontal="center" wrapText="1"/>
    </xf>
    <xf numFmtId="0" fontId="71" fillId="0" borderId="0" xfId="0" applyFont="1" applyFill="1" applyBorder="1" applyAlignment="1">
      <alignment horizontal="center"/>
    </xf>
    <xf numFmtId="0" fontId="5" fillId="28" borderId="0" xfId="0" applyFont="1" applyFill="1" applyAlignment="1">
      <alignment horizontal="center" vertical="top"/>
    </xf>
    <xf numFmtId="170" fontId="65" fillId="28" borderId="0" xfId="0" applyNumberFormat="1" applyFont="1" applyFill="1" applyBorder="1" applyAlignment="1">
      <alignment horizontal="center" wrapText="1"/>
    </xf>
    <xf numFmtId="0" fontId="80" fillId="0" borderId="0" xfId="0" applyFont="1" applyFill="1" applyBorder="1" applyAlignment="1">
      <alignment horizontal="center" vertical="center" wrapText="1"/>
    </xf>
    <xf numFmtId="49" fontId="109" fillId="28" borderId="15" xfId="0" applyNumberFormat="1" applyFont="1" applyFill="1" applyBorder="1" applyAlignment="1">
      <alignment horizontal="center" vertical="center" wrapText="1"/>
    </xf>
    <xf numFmtId="49" fontId="109" fillId="28" borderId="16" xfId="0" applyNumberFormat="1" applyFont="1" applyFill="1" applyBorder="1" applyAlignment="1">
      <alignment horizontal="center" vertical="center" wrapText="1"/>
    </xf>
    <xf numFmtId="49" fontId="109" fillId="28" borderId="17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 wrapText="1"/>
    </xf>
    <xf numFmtId="0" fontId="70" fillId="28" borderId="16" xfId="0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/>
    </xf>
    <xf numFmtId="177" fontId="70" fillId="28" borderId="15" xfId="0" applyNumberFormat="1" applyFont="1" applyFill="1" applyBorder="1" applyAlignment="1">
      <alignment horizontal="center" vertical="center" wrapText="1"/>
    </xf>
    <xf numFmtId="177" fontId="70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/>
    </xf>
    <xf numFmtId="3" fontId="109" fillId="28" borderId="15" xfId="0" applyNumberFormat="1" applyFont="1" applyFill="1" applyBorder="1" applyAlignment="1">
      <alignment horizontal="right" vertical="center" wrapText="1"/>
    </xf>
    <xf numFmtId="3" fontId="109" fillId="28" borderId="16" xfId="0" applyNumberFormat="1" applyFont="1" applyFill="1" applyBorder="1" applyAlignment="1">
      <alignment horizontal="right" vertical="center" wrapText="1"/>
    </xf>
    <xf numFmtId="170" fontId="109" fillId="28" borderId="15" xfId="0" applyNumberFormat="1" applyFont="1" applyFill="1" applyBorder="1" applyAlignment="1">
      <alignment horizontal="center" vertical="center" wrapText="1"/>
    </xf>
    <xf numFmtId="170" fontId="109" fillId="28" borderId="16" xfId="0" applyNumberFormat="1" applyFont="1" applyFill="1" applyBorder="1" applyAlignment="1">
      <alignment horizontal="center" vertical="center" wrapText="1"/>
    </xf>
    <xf numFmtId="177" fontId="109" fillId="0" borderId="15" xfId="0" applyNumberFormat="1" applyFont="1" applyFill="1" applyBorder="1" applyAlignment="1">
      <alignment horizontal="center" vertical="center" wrapText="1"/>
    </xf>
    <xf numFmtId="177" fontId="109" fillId="0" borderId="16" xfId="0" applyNumberFormat="1" applyFont="1" applyFill="1" applyBorder="1" applyAlignment="1">
      <alignment horizontal="center" vertical="center" wrapText="1"/>
    </xf>
    <xf numFmtId="3" fontId="109" fillId="28" borderId="15" xfId="0" applyNumberFormat="1" applyFont="1" applyFill="1" applyBorder="1" applyAlignment="1">
      <alignment horizontal="center" vertical="center" wrapText="1"/>
    </xf>
    <xf numFmtId="3" fontId="109" fillId="28" borderId="17" xfId="0" applyNumberFormat="1" applyFont="1" applyFill="1" applyBorder="1" applyAlignment="1">
      <alignment horizontal="center" vertical="center" wrapText="1"/>
    </xf>
    <xf numFmtId="3" fontId="109" fillId="28" borderId="16" xfId="0" applyNumberFormat="1" applyFont="1" applyFill="1" applyBorder="1" applyAlignment="1">
      <alignment horizontal="center" vertical="center" wrapText="1"/>
    </xf>
    <xf numFmtId="177" fontId="111" fillId="28" borderId="15" xfId="0" applyNumberFormat="1" applyFont="1" applyFill="1" applyBorder="1" applyAlignment="1">
      <alignment horizontal="center" vertical="center" wrapText="1"/>
    </xf>
    <xf numFmtId="177" fontId="111" fillId="28" borderId="16" xfId="0" applyNumberFormat="1" applyFont="1" applyFill="1" applyBorder="1" applyAlignment="1">
      <alignment horizontal="center" vertical="center" wrapText="1"/>
    </xf>
    <xf numFmtId="0" fontId="70" fillId="28" borderId="15" xfId="0" applyFont="1" applyFill="1" applyBorder="1" applyAlignment="1">
      <alignment horizontal="center" vertical="center"/>
    </xf>
    <xf numFmtId="0" fontId="70" fillId="28" borderId="16" xfId="0" applyFont="1" applyFill="1" applyBorder="1" applyAlignment="1">
      <alignment horizontal="center" vertical="center"/>
    </xf>
    <xf numFmtId="3" fontId="109" fillId="28" borderId="3" xfId="0" applyNumberFormat="1" applyFont="1" applyFill="1" applyBorder="1" applyAlignment="1">
      <alignment horizontal="center" vertical="center" wrapText="1"/>
    </xf>
    <xf numFmtId="177" fontId="70" fillId="28" borderId="0" xfId="0" applyNumberFormat="1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/>
    </xf>
    <xf numFmtId="177" fontId="70" fillId="28" borderId="17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left" vertical="center" wrapText="1"/>
    </xf>
    <xf numFmtId="178" fontId="70" fillId="28" borderId="15" xfId="206" applyNumberFormat="1" applyFont="1" applyFill="1" applyBorder="1" applyAlignment="1">
      <alignment horizontal="right" vertical="center" wrapText="1"/>
    </xf>
    <xf numFmtId="178" fontId="70" fillId="28" borderId="16" xfId="206" applyNumberFormat="1" applyFont="1" applyFill="1" applyBorder="1" applyAlignment="1">
      <alignment horizontal="right" vertical="center" wrapText="1"/>
    </xf>
    <xf numFmtId="0" fontId="70" fillId="28" borderId="0" xfId="0" applyFont="1" applyFill="1" applyBorder="1" applyAlignment="1">
      <alignment horizontal="justify" vertical="center" wrapText="1" shrinkToFit="1"/>
    </xf>
    <xf numFmtId="177" fontId="66" fillId="28" borderId="0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left" vertical="center" wrapText="1"/>
    </xf>
    <xf numFmtId="0" fontId="70" fillId="28" borderId="17" xfId="0" applyFont="1" applyFill="1" applyBorder="1" applyAlignment="1">
      <alignment horizontal="left" vertical="center" wrapText="1"/>
    </xf>
    <xf numFmtId="0" fontId="70" fillId="28" borderId="16" xfId="0" applyFont="1" applyFill="1" applyBorder="1" applyAlignment="1">
      <alignment horizontal="left" vertical="center" wrapText="1"/>
    </xf>
    <xf numFmtId="177" fontId="66" fillId="28" borderId="3" xfId="0" applyNumberFormat="1" applyFont="1" applyFill="1" applyBorder="1" applyAlignment="1">
      <alignment horizontal="center" vertical="center" wrapText="1"/>
    </xf>
    <xf numFmtId="0" fontId="70" fillId="28" borderId="17" xfId="0" applyFont="1" applyFill="1" applyBorder="1" applyAlignment="1">
      <alignment horizontal="center" vertical="center" wrapText="1"/>
    </xf>
    <xf numFmtId="177" fontId="70" fillId="28" borderId="3" xfId="0" applyNumberFormat="1" applyFont="1" applyFill="1" applyBorder="1" applyAlignment="1">
      <alignment horizontal="center" vertical="center" wrapText="1"/>
    </xf>
    <xf numFmtId="178" fontId="66" fillId="28" borderId="15" xfId="206" applyNumberFormat="1" applyFont="1" applyFill="1" applyBorder="1" applyAlignment="1">
      <alignment horizontal="right" vertical="center" wrapText="1"/>
    </xf>
    <xf numFmtId="178" fontId="66" fillId="28" borderId="16" xfId="206" applyNumberFormat="1" applyFont="1" applyFill="1" applyBorder="1" applyAlignment="1">
      <alignment horizontal="right" vertical="center" wrapText="1"/>
    </xf>
    <xf numFmtId="0" fontId="70" fillId="28" borderId="20" xfId="0" applyFont="1" applyFill="1" applyBorder="1" applyAlignment="1">
      <alignment horizontal="center" vertical="center" wrapText="1"/>
    </xf>
    <xf numFmtId="0" fontId="70" fillId="28" borderId="18" xfId="0" applyFont="1" applyFill="1" applyBorder="1" applyAlignment="1">
      <alignment horizontal="center" vertical="center" wrapText="1"/>
    </xf>
    <xf numFmtId="0" fontId="70" fillId="28" borderId="21" xfId="0" applyFont="1" applyFill="1" applyBorder="1" applyAlignment="1">
      <alignment horizontal="center" vertical="center" wrapText="1"/>
    </xf>
    <xf numFmtId="0" fontId="70" fillId="28" borderId="22" xfId="0" applyFont="1" applyFill="1" applyBorder="1" applyAlignment="1">
      <alignment horizontal="center" vertical="center" wrapText="1"/>
    </xf>
    <xf numFmtId="0" fontId="70" fillId="28" borderId="13" xfId="0" applyFont="1" applyFill="1" applyBorder="1" applyAlignment="1">
      <alignment horizontal="center" vertical="center" wrapText="1"/>
    </xf>
    <xf numFmtId="0" fontId="70" fillId="28" borderId="23" xfId="0" applyFont="1" applyFill="1" applyBorder="1" applyAlignment="1">
      <alignment horizontal="center" vertical="center" wrapText="1"/>
    </xf>
    <xf numFmtId="177" fontId="66" fillId="28" borderId="15" xfId="0" applyNumberFormat="1" applyFont="1" applyFill="1" applyBorder="1" applyAlignment="1">
      <alignment horizontal="center" vertical="center" wrapText="1"/>
    </xf>
    <xf numFmtId="177" fontId="66" fillId="28" borderId="17" xfId="0" applyNumberFormat="1" applyFont="1" applyFill="1" applyBorder="1" applyAlignment="1">
      <alignment horizontal="center" vertical="center" wrapText="1"/>
    </xf>
    <xf numFmtId="177" fontId="66" fillId="28" borderId="16" xfId="0" applyNumberFormat="1" applyFont="1" applyFill="1" applyBorder="1" applyAlignment="1">
      <alignment horizontal="center" vertical="center" wrapText="1"/>
    </xf>
    <xf numFmtId="177" fontId="5" fillId="28" borderId="15" xfId="0" applyNumberFormat="1" applyFont="1" applyFill="1" applyBorder="1" applyAlignment="1">
      <alignment horizontal="center" vertical="center" wrapText="1"/>
    </xf>
    <xf numFmtId="177" fontId="5" fillId="28" borderId="16" xfId="0" applyNumberFormat="1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5" fillId="28" borderId="15" xfId="0" applyFont="1" applyFill="1" applyBorder="1" applyAlignment="1">
      <alignment horizontal="center" vertical="center" wrapText="1"/>
    </xf>
    <xf numFmtId="0" fontId="5" fillId="28" borderId="17" xfId="0" applyFont="1" applyFill="1" applyBorder="1" applyAlignment="1">
      <alignment horizontal="center" vertical="center" wrapText="1"/>
    </xf>
    <xf numFmtId="0" fontId="5" fillId="28" borderId="16" xfId="0" applyFont="1" applyFill="1" applyBorder="1" applyAlignment="1">
      <alignment horizontal="center" vertical="center" wrapText="1"/>
    </xf>
    <xf numFmtId="3" fontId="66" fillId="28" borderId="3" xfId="0" applyNumberFormat="1" applyFont="1" applyFill="1" applyBorder="1" applyAlignment="1">
      <alignment horizontal="center" vertical="center" wrapText="1"/>
    </xf>
    <xf numFmtId="0" fontId="67" fillId="28" borderId="0" xfId="0" applyFont="1" applyFill="1" applyBorder="1" applyAlignment="1">
      <alignment vertical="center"/>
    </xf>
    <xf numFmtId="0" fontId="65" fillId="28" borderId="15" xfId="0" applyFont="1" applyFill="1" applyBorder="1" applyAlignment="1" applyProtection="1">
      <alignment horizontal="left" vertical="center" wrapText="1"/>
      <protection locked="0"/>
    </xf>
    <xf numFmtId="0" fontId="65" fillId="28" borderId="17" xfId="0" applyFont="1" applyFill="1" applyBorder="1" applyAlignment="1" applyProtection="1">
      <alignment horizontal="left" vertical="center" wrapText="1"/>
      <protection locked="0"/>
    </xf>
    <xf numFmtId="0" fontId="65" fillId="28" borderId="16" xfId="0" applyFont="1" applyFill="1" applyBorder="1" applyAlignment="1" applyProtection="1">
      <alignment horizontal="left" vertical="center" wrapText="1"/>
      <protection locked="0"/>
    </xf>
    <xf numFmtId="170" fontId="5" fillId="28" borderId="15" xfId="0" applyNumberFormat="1" applyFont="1" applyFill="1" applyBorder="1" applyAlignment="1">
      <alignment horizontal="center" vertical="center" wrapText="1"/>
    </xf>
    <xf numFmtId="170" fontId="5" fillId="28" borderId="16" xfId="0" applyNumberFormat="1" applyFont="1" applyFill="1" applyBorder="1" applyAlignment="1">
      <alignment horizontal="center" vertical="center" wrapText="1"/>
    </xf>
    <xf numFmtId="0" fontId="65" fillId="0" borderId="15" xfId="0" applyFont="1" applyFill="1" applyBorder="1" applyAlignment="1">
      <alignment horizontal="left" vertical="center" wrapText="1"/>
    </xf>
    <xf numFmtId="0" fontId="65" fillId="0" borderId="17" xfId="0" applyFont="1" applyFill="1" applyBorder="1" applyAlignment="1">
      <alignment horizontal="left" vertical="center" wrapText="1"/>
    </xf>
    <xf numFmtId="0" fontId="65" fillId="0" borderId="16" xfId="0" applyFont="1" applyFill="1" applyBorder="1" applyAlignment="1">
      <alignment horizontal="left" vertical="center" wrapText="1"/>
    </xf>
    <xf numFmtId="0" fontId="66" fillId="28" borderId="0" xfId="0" applyFont="1" applyFill="1" applyAlignment="1">
      <alignment horizontal="center" vertical="center"/>
    </xf>
    <xf numFmtId="0" fontId="74" fillId="0" borderId="0" xfId="0" applyFont="1" applyFill="1" applyBorder="1" applyAlignment="1">
      <alignment horizontal="center" vertical="center"/>
    </xf>
    <xf numFmtId="0" fontId="70" fillId="28" borderId="0" xfId="0" applyFont="1" applyFill="1" applyBorder="1" applyAlignment="1">
      <alignment horizontal="center" vertical="center"/>
    </xf>
    <xf numFmtId="0" fontId="5" fillId="28" borderId="0" xfId="0" applyFont="1" applyFill="1" applyAlignment="1">
      <alignment vertical="center"/>
    </xf>
    <xf numFmtId="49" fontId="110" fillId="28" borderId="3" xfId="0" applyNumberFormat="1" applyFont="1" applyFill="1" applyBorder="1" applyAlignment="1">
      <alignment horizontal="center" vertical="center" wrapText="1"/>
    </xf>
    <xf numFmtId="177" fontId="109" fillId="28" borderId="15" xfId="0" applyNumberFormat="1" applyFont="1" applyFill="1" applyBorder="1" applyAlignment="1">
      <alignment horizontal="center" vertical="center" wrapText="1"/>
    </xf>
    <xf numFmtId="177" fontId="109" fillId="28" borderId="16" xfId="0" applyNumberFormat="1" applyFont="1" applyFill="1" applyBorder="1" applyAlignment="1">
      <alignment horizontal="center" vertical="center" wrapText="1"/>
    </xf>
    <xf numFmtId="0" fontId="66" fillId="28" borderId="3" xfId="0" applyFont="1" applyFill="1" applyBorder="1" applyAlignment="1">
      <alignment horizontal="center" vertical="center"/>
    </xf>
    <xf numFmtId="0" fontId="66" fillId="28" borderId="3" xfId="0" applyNumberFormat="1" applyFont="1" applyFill="1" applyBorder="1" applyAlignment="1">
      <alignment horizontal="center" vertical="center" wrapText="1"/>
    </xf>
    <xf numFmtId="170" fontId="109" fillId="28" borderId="3" xfId="0" applyNumberFormat="1" applyFont="1" applyFill="1" applyBorder="1" applyAlignment="1">
      <alignment horizontal="center" vertical="center" wrapText="1"/>
    </xf>
    <xf numFmtId="0" fontId="109" fillId="28" borderId="3" xfId="0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/>
    </xf>
    <xf numFmtId="0" fontId="66" fillId="28" borderId="17" xfId="0" applyFont="1" applyFill="1" applyBorder="1" applyAlignment="1">
      <alignment horizontal="left" vertical="center"/>
    </xf>
    <xf numFmtId="0" fontId="66" fillId="28" borderId="16" xfId="0" applyFont="1" applyFill="1" applyBorder="1" applyAlignment="1">
      <alignment horizontal="left" vertical="center"/>
    </xf>
    <xf numFmtId="0" fontId="70" fillId="28" borderId="17" xfId="0" applyFont="1" applyFill="1" applyBorder="1" applyAlignment="1">
      <alignment horizontal="center" vertical="center"/>
    </xf>
    <xf numFmtId="0" fontId="99" fillId="28" borderId="0" xfId="0" applyFont="1" applyFill="1" applyAlignment="1">
      <alignment vertical="center" wrapText="1"/>
    </xf>
    <xf numFmtId="0" fontId="0" fillId="28" borderId="0" xfId="0" applyFill="1" applyAlignment="1">
      <alignment vertical="center" wrapText="1"/>
    </xf>
    <xf numFmtId="3" fontId="66" fillId="28" borderId="3" xfId="0" applyNumberFormat="1" applyFont="1" applyFill="1" applyBorder="1" applyAlignment="1">
      <alignment horizontal="left" vertical="center" wrapText="1"/>
    </xf>
    <xf numFmtId="0" fontId="71" fillId="28" borderId="0" xfId="0" applyFont="1" applyFill="1" applyBorder="1" applyAlignment="1">
      <alignment horizontal="center"/>
    </xf>
    <xf numFmtId="169" fontId="66" fillId="28" borderId="0" xfId="0" applyNumberFormat="1" applyFont="1" applyFill="1" applyBorder="1" applyAlignment="1">
      <alignment horizontal="center"/>
    </xf>
    <xf numFmtId="0" fontId="66" fillId="28" borderId="15" xfId="0" applyFont="1" applyFill="1" applyBorder="1" applyAlignment="1">
      <alignment horizontal="left"/>
    </xf>
    <xf numFmtId="0" fontId="66" fillId="28" borderId="17" xfId="0" applyFont="1" applyFill="1" applyBorder="1" applyAlignment="1">
      <alignment horizontal="left"/>
    </xf>
    <xf numFmtId="0" fontId="66" fillId="28" borderId="16" xfId="0" applyFont="1" applyFill="1" applyBorder="1" applyAlignment="1">
      <alignment horizontal="left"/>
    </xf>
    <xf numFmtId="3" fontId="70" fillId="28" borderId="3" xfId="0" applyNumberFormat="1" applyFont="1" applyFill="1" applyBorder="1" applyAlignment="1">
      <alignment horizontal="left" vertical="center" wrapText="1"/>
    </xf>
    <xf numFmtId="3" fontId="70" fillId="28" borderId="3" xfId="0" applyNumberFormat="1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/>
    </xf>
    <xf numFmtId="0" fontId="70" fillId="28" borderId="16" xfId="0" applyNumberFormat="1" applyFont="1" applyFill="1" applyBorder="1" applyAlignment="1">
      <alignment horizontal="center"/>
    </xf>
    <xf numFmtId="0" fontId="70" fillId="28" borderId="3" xfId="0" applyNumberFormat="1" applyFont="1" applyFill="1" applyBorder="1" applyAlignment="1">
      <alignment horizontal="center" vertical="center" wrapText="1"/>
    </xf>
    <xf numFmtId="177" fontId="70" fillId="0" borderId="15" xfId="0" applyNumberFormat="1" applyFont="1" applyFill="1" applyBorder="1" applyAlignment="1">
      <alignment horizontal="center" vertical="center" wrapText="1"/>
    </xf>
    <xf numFmtId="177" fontId="70" fillId="0" borderId="16" xfId="0" applyNumberFormat="1" applyFont="1" applyFill="1" applyBorder="1" applyAlignment="1">
      <alignment horizontal="center" vertical="center" wrapText="1"/>
    </xf>
    <xf numFmtId="177" fontId="70" fillId="0" borderId="3" xfId="0" applyNumberFormat="1" applyFont="1" applyFill="1" applyBorder="1" applyAlignment="1">
      <alignment horizontal="center" vertical="center" wrapText="1"/>
    </xf>
    <xf numFmtId="3" fontId="70" fillId="0" borderId="3" xfId="0" applyNumberFormat="1" applyFont="1" applyFill="1" applyBorder="1" applyAlignment="1">
      <alignment horizontal="left" vertical="center" wrapText="1"/>
    </xf>
    <xf numFmtId="0" fontId="70" fillId="28" borderId="15" xfId="0" applyNumberFormat="1" applyFont="1" applyFill="1" applyBorder="1" applyAlignment="1">
      <alignment horizontal="left" vertical="justify"/>
    </xf>
    <xf numFmtId="0" fontId="70" fillId="28" borderId="16" xfId="0" applyNumberFormat="1" applyFont="1" applyFill="1" applyBorder="1" applyAlignment="1">
      <alignment horizontal="left" vertical="justify"/>
    </xf>
    <xf numFmtId="0" fontId="70" fillId="28" borderId="0" xfId="0" applyFont="1" applyFill="1" applyAlignment="1">
      <alignment horizontal="right" vertical="center"/>
    </xf>
    <xf numFmtId="0" fontId="70" fillId="28" borderId="24" xfId="0" applyFont="1" applyFill="1" applyBorder="1" applyAlignment="1">
      <alignment horizontal="center" vertical="center" wrapText="1"/>
    </xf>
    <xf numFmtId="0" fontId="70" fillId="28" borderId="25" xfId="0" applyFont="1" applyFill="1" applyBorder="1" applyAlignment="1">
      <alignment horizontal="center" vertical="center" wrapText="1"/>
    </xf>
    <xf numFmtId="3" fontId="70" fillId="28" borderId="3" xfId="0" applyNumberFormat="1" applyFont="1" applyFill="1" applyBorder="1" applyAlignment="1">
      <alignment horizontal="center" vertical="center" wrapText="1" shrinkToFit="1"/>
    </xf>
    <xf numFmtId="0" fontId="99" fillId="28" borderId="15" xfId="0" applyNumberFormat="1" applyFont="1" applyFill="1" applyBorder="1" applyAlignment="1">
      <alignment horizontal="left" vertical="center" wrapText="1" shrinkToFit="1"/>
    </xf>
    <xf numFmtId="0" fontId="99" fillId="28" borderId="17" xfId="0" applyNumberFormat="1" applyFont="1" applyFill="1" applyBorder="1" applyAlignment="1">
      <alignment horizontal="left" vertical="center" wrapText="1" shrinkToFit="1"/>
    </xf>
    <xf numFmtId="0" fontId="99" fillId="28" borderId="16" xfId="0" applyNumberFormat="1" applyFont="1" applyFill="1" applyBorder="1" applyAlignment="1">
      <alignment horizontal="left" vertical="center" wrapText="1" shrinkToFit="1"/>
    </xf>
    <xf numFmtId="0" fontId="70" fillId="28" borderId="15" xfId="0" applyNumberFormat="1" applyFont="1" applyFill="1" applyBorder="1" applyAlignment="1">
      <alignment horizontal="left" vertical="center" wrapText="1" shrinkToFit="1"/>
    </xf>
    <xf numFmtId="0" fontId="70" fillId="28" borderId="17" xfId="0" applyNumberFormat="1" applyFont="1" applyFill="1" applyBorder="1" applyAlignment="1">
      <alignment horizontal="left" vertical="center" wrapText="1" shrinkToFit="1"/>
    </xf>
    <xf numFmtId="0" fontId="70" fillId="28" borderId="16" xfId="0" applyNumberFormat="1" applyFont="1" applyFill="1" applyBorder="1" applyAlignment="1">
      <alignment horizontal="left" vertical="center" wrapText="1" shrinkToFit="1"/>
    </xf>
    <xf numFmtId="0" fontId="66" fillId="28" borderId="15" xfId="0" applyNumberFormat="1" applyFont="1" applyFill="1" applyBorder="1" applyAlignment="1">
      <alignment horizontal="left" vertical="center" wrapText="1" shrinkToFit="1"/>
    </xf>
    <xf numFmtId="0" fontId="66" fillId="28" borderId="17" xfId="0" applyNumberFormat="1" applyFont="1" applyFill="1" applyBorder="1" applyAlignment="1">
      <alignment horizontal="left" vertical="center" wrapText="1" shrinkToFit="1"/>
    </xf>
    <xf numFmtId="0" fontId="66" fillId="28" borderId="16" xfId="0" applyNumberFormat="1" applyFont="1" applyFill="1" applyBorder="1" applyAlignment="1">
      <alignment horizontal="left" vertical="center" wrapText="1" shrinkToFit="1"/>
    </xf>
    <xf numFmtId="2" fontId="70" fillId="28" borderId="14" xfId="0" applyNumberFormat="1" applyFont="1" applyFill="1" applyBorder="1" applyAlignment="1">
      <alignment horizontal="center" vertical="center" wrapText="1"/>
    </xf>
    <xf numFmtId="2" fontId="70" fillId="28" borderId="19" xfId="0" applyNumberFormat="1" applyFont="1" applyFill="1" applyBorder="1" applyAlignment="1">
      <alignment horizontal="center" vertical="center" wrapText="1"/>
    </xf>
    <xf numFmtId="0" fontId="86" fillId="0" borderId="15" xfId="0" applyFont="1" applyBorder="1" applyAlignment="1">
      <alignment horizontal="left" vertical="center" wrapText="1"/>
    </xf>
    <xf numFmtId="0" fontId="86" fillId="0" borderId="17" xfId="0" applyFont="1" applyBorder="1" applyAlignment="1">
      <alignment horizontal="left" vertical="center" wrapText="1"/>
    </xf>
    <xf numFmtId="0" fontId="86" fillId="0" borderId="16" xfId="0" applyFont="1" applyBorder="1" applyAlignment="1">
      <alignment horizontal="left" vertical="center" wrapText="1"/>
    </xf>
    <xf numFmtId="0" fontId="0" fillId="0" borderId="17" xfId="0" applyBorder="1"/>
    <xf numFmtId="0" fontId="0" fillId="0" borderId="16" xfId="0" applyBorder="1"/>
    <xf numFmtId="0" fontId="70" fillId="28" borderId="13" xfId="0" applyFont="1" applyFill="1" applyBorder="1" applyAlignment="1">
      <alignment horizontal="right" vertical="center"/>
    </xf>
    <xf numFmtId="0" fontId="70" fillId="28" borderId="14" xfId="0" applyFont="1" applyFill="1" applyBorder="1" applyAlignment="1">
      <alignment horizontal="center" vertical="center" wrapText="1" shrinkToFit="1"/>
    </xf>
    <xf numFmtId="0" fontId="70" fillId="28" borderId="26" xfId="0" applyFont="1" applyFill="1" applyBorder="1" applyAlignment="1">
      <alignment horizontal="center" vertical="center" wrapText="1" shrinkToFit="1"/>
    </xf>
    <xf numFmtId="0" fontId="70" fillId="28" borderId="19" xfId="0" applyFont="1" applyFill="1" applyBorder="1" applyAlignment="1">
      <alignment horizontal="center" vertical="center" wrapText="1" shrinkToFit="1"/>
    </xf>
    <xf numFmtId="0" fontId="70" fillId="28" borderId="20" xfId="0" applyFont="1" applyFill="1" applyBorder="1" applyAlignment="1">
      <alignment horizontal="center" vertical="center" wrapText="1" shrinkToFit="1"/>
    </xf>
    <xf numFmtId="0" fontId="70" fillId="28" borderId="18" xfId="0" applyFont="1" applyFill="1" applyBorder="1" applyAlignment="1">
      <alignment horizontal="center" vertical="center" wrapText="1" shrinkToFit="1"/>
    </xf>
    <xf numFmtId="0" fontId="70" fillId="28" borderId="21" xfId="0" applyFont="1" applyFill="1" applyBorder="1" applyAlignment="1">
      <alignment horizontal="center" vertical="center" wrapText="1" shrinkToFit="1"/>
    </xf>
    <xf numFmtId="0" fontId="70" fillId="28" borderId="24" xfId="0" applyFont="1" applyFill="1" applyBorder="1" applyAlignment="1">
      <alignment horizontal="center" vertical="center" wrapText="1" shrinkToFit="1"/>
    </xf>
    <xf numFmtId="0" fontId="70" fillId="28" borderId="0" xfId="0" applyFont="1" applyFill="1" applyBorder="1" applyAlignment="1">
      <alignment horizontal="center" vertical="center" wrapText="1" shrinkToFit="1"/>
    </xf>
    <xf numFmtId="0" fontId="70" fillId="28" borderId="25" xfId="0" applyFont="1" applyFill="1" applyBorder="1" applyAlignment="1">
      <alignment horizontal="center" vertical="center" wrapText="1" shrinkToFit="1"/>
    </xf>
    <xf numFmtId="0" fontId="70" fillId="28" borderId="22" xfId="0" applyFont="1" applyFill="1" applyBorder="1" applyAlignment="1">
      <alignment horizontal="center" vertical="center" wrapText="1" shrinkToFit="1"/>
    </xf>
    <xf numFmtId="0" fontId="70" fillId="28" borderId="13" xfId="0" applyFont="1" applyFill="1" applyBorder="1" applyAlignment="1">
      <alignment horizontal="center" vertical="center" wrapText="1" shrinkToFit="1"/>
    </xf>
    <xf numFmtId="0" fontId="70" fillId="28" borderId="23" xfId="0" applyFont="1" applyFill="1" applyBorder="1" applyAlignment="1">
      <alignment horizontal="center" vertical="center" wrapText="1" shrinkToFit="1"/>
    </xf>
    <xf numFmtId="2" fontId="70" fillId="28" borderId="15" xfId="0" applyNumberFormat="1" applyFont="1" applyFill="1" applyBorder="1" applyAlignment="1">
      <alignment horizontal="center" vertical="center" wrapText="1"/>
    </xf>
    <xf numFmtId="2" fontId="70" fillId="28" borderId="17" xfId="0" applyNumberFormat="1" applyFont="1" applyFill="1" applyBorder="1" applyAlignment="1">
      <alignment horizontal="center" vertical="center" wrapText="1"/>
    </xf>
    <xf numFmtId="2" fontId="70" fillId="28" borderId="16" xfId="0" applyNumberFormat="1" applyFont="1" applyFill="1" applyBorder="1" applyAlignment="1">
      <alignment horizontal="center" vertical="center" wrapText="1"/>
    </xf>
    <xf numFmtId="178" fontId="66" fillId="28" borderId="15" xfId="0" applyNumberFormat="1" applyFont="1" applyFill="1" applyBorder="1" applyAlignment="1">
      <alignment horizontal="center" vertical="center" wrapText="1"/>
    </xf>
    <xf numFmtId="178" fontId="66" fillId="28" borderId="17" xfId="0" applyNumberFormat="1" applyFont="1" applyFill="1" applyBorder="1" applyAlignment="1">
      <alignment horizontal="center" vertical="center" wrapText="1"/>
    </xf>
    <xf numFmtId="178" fontId="66" fillId="28" borderId="16" xfId="0" applyNumberFormat="1" applyFont="1" applyFill="1" applyBorder="1" applyAlignment="1">
      <alignment horizontal="center" vertical="center" wrapText="1"/>
    </xf>
    <xf numFmtId="178" fontId="70" fillId="28" borderId="15" xfId="0" applyNumberFormat="1" applyFont="1" applyFill="1" applyBorder="1" applyAlignment="1">
      <alignment horizontal="center" vertical="center" wrapText="1"/>
    </xf>
    <xf numFmtId="178" fontId="70" fillId="28" borderId="17" xfId="0" applyNumberFormat="1" applyFont="1" applyFill="1" applyBorder="1" applyAlignment="1">
      <alignment horizontal="center" vertical="center" wrapText="1"/>
    </xf>
    <xf numFmtId="178" fontId="70" fillId="28" borderId="16" xfId="0" applyNumberFormat="1" applyFont="1" applyFill="1" applyBorder="1" applyAlignment="1">
      <alignment horizontal="center" vertical="center" wrapText="1"/>
    </xf>
    <xf numFmtId="3" fontId="70" fillId="28" borderId="15" xfId="0" applyNumberFormat="1" applyFont="1" applyFill="1" applyBorder="1" applyAlignment="1">
      <alignment horizontal="center" vertical="center" wrapText="1" shrinkToFit="1"/>
    </xf>
    <xf numFmtId="3" fontId="70" fillId="28" borderId="16" xfId="0" applyNumberFormat="1" applyFont="1" applyFill="1" applyBorder="1" applyAlignment="1">
      <alignment horizontal="center" vertical="center" wrapText="1" shrinkToFit="1"/>
    </xf>
    <xf numFmtId="49" fontId="70" fillId="28" borderId="15" xfId="0" applyNumberFormat="1" applyFont="1" applyFill="1" applyBorder="1" applyAlignment="1">
      <alignment horizontal="left" vertical="center" wrapText="1"/>
    </xf>
    <xf numFmtId="49" fontId="70" fillId="28" borderId="17" xfId="0" applyNumberFormat="1" applyFont="1" applyFill="1" applyBorder="1" applyAlignment="1">
      <alignment horizontal="left" vertical="center" wrapText="1"/>
    </xf>
    <xf numFmtId="49" fontId="70" fillId="28" borderId="16" xfId="0" applyNumberFormat="1" applyFont="1" applyFill="1" applyBorder="1" applyAlignment="1">
      <alignment horizontal="left" vertical="center" wrapText="1"/>
    </xf>
    <xf numFmtId="49" fontId="70" fillId="28" borderId="15" xfId="0" applyNumberFormat="1" applyFont="1" applyFill="1" applyBorder="1" applyAlignment="1">
      <alignment horizontal="center" vertical="center" wrapText="1"/>
    </xf>
    <xf numFmtId="49" fontId="70" fillId="28" borderId="16" xfId="0" applyNumberFormat="1" applyFont="1" applyFill="1" applyBorder="1" applyAlignment="1">
      <alignment horizontal="center" vertical="center" wrapText="1"/>
    </xf>
    <xf numFmtId="0" fontId="66" fillId="28" borderId="15" xfId="0" applyFont="1" applyFill="1" applyBorder="1" applyAlignment="1">
      <alignment horizontal="left" vertical="center" wrapText="1" shrinkToFit="1"/>
    </xf>
    <xf numFmtId="0" fontId="66" fillId="28" borderId="17" xfId="0" applyFont="1" applyFill="1" applyBorder="1" applyAlignment="1">
      <alignment horizontal="left" vertical="center" wrapText="1" shrinkToFit="1"/>
    </xf>
    <xf numFmtId="0" fontId="66" fillId="28" borderId="16" xfId="0" applyFont="1" applyFill="1" applyBorder="1" applyAlignment="1">
      <alignment horizontal="left" vertical="center" wrapText="1" shrinkToFit="1"/>
    </xf>
    <xf numFmtId="179" fontId="66" fillId="28" borderId="15" xfId="0" applyNumberFormat="1" applyFont="1" applyFill="1" applyBorder="1" applyAlignment="1">
      <alignment horizontal="center" vertical="center" wrapText="1"/>
    </xf>
    <xf numFmtId="179" fontId="66" fillId="28" borderId="17" xfId="0" applyNumberFormat="1" applyFont="1" applyFill="1" applyBorder="1" applyAlignment="1">
      <alignment horizontal="center" vertical="center" wrapText="1"/>
    </xf>
    <xf numFmtId="179" fontId="66" fillId="28" borderId="16" xfId="0" applyNumberFormat="1" applyFont="1" applyFill="1" applyBorder="1" applyAlignment="1">
      <alignment horizontal="center" vertical="center" wrapText="1"/>
    </xf>
    <xf numFmtId="0" fontId="70" fillId="28" borderId="3" xfId="0" applyFont="1" applyFill="1" applyBorder="1" applyAlignment="1">
      <alignment horizontal="center" vertical="center" wrapText="1" shrinkToFit="1"/>
    </xf>
    <xf numFmtId="0" fontId="4" fillId="28" borderId="0" xfId="0" applyFont="1" applyFill="1" applyBorder="1" applyAlignment="1">
      <alignment horizontal="center" vertical="center" wrapText="1"/>
    </xf>
    <xf numFmtId="0" fontId="70" fillId="28" borderId="15" xfId="0" applyNumberFormat="1" applyFont="1" applyFill="1" applyBorder="1" applyAlignment="1">
      <alignment horizontal="center" vertical="center" wrapText="1" shrinkToFit="1"/>
    </xf>
    <xf numFmtId="0" fontId="70" fillId="28" borderId="16" xfId="0" applyNumberFormat="1" applyFont="1" applyFill="1" applyBorder="1" applyAlignment="1">
      <alignment horizontal="center" vertical="center" wrapText="1" shrinkToFit="1"/>
    </xf>
    <xf numFmtId="0" fontId="70" fillId="28" borderId="15" xfId="0" applyNumberFormat="1" applyFont="1" applyFill="1" applyBorder="1" applyAlignment="1">
      <alignment horizontal="center" vertical="center" wrapText="1"/>
    </xf>
    <xf numFmtId="0" fontId="70" fillId="28" borderId="17" xfId="0" applyNumberFormat="1" applyFont="1" applyFill="1" applyBorder="1" applyAlignment="1">
      <alignment horizontal="center" vertical="center" wrapText="1"/>
    </xf>
    <xf numFmtId="0" fontId="70" fillId="28" borderId="16" xfId="0" applyNumberFormat="1" applyFont="1" applyFill="1" applyBorder="1" applyAlignment="1">
      <alignment horizontal="center" vertical="center" wrapText="1"/>
    </xf>
    <xf numFmtId="179" fontId="70" fillId="28" borderId="15" xfId="0" applyNumberFormat="1" applyFont="1" applyFill="1" applyBorder="1" applyAlignment="1">
      <alignment horizontal="center" vertical="center" wrapText="1"/>
    </xf>
    <xf numFmtId="179" fontId="70" fillId="28" borderId="17" xfId="0" applyNumberFormat="1" applyFont="1" applyFill="1" applyBorder="1" applyAlignment="1">
      <alignment horizontal="center" vertical="center" wrapText="1"/>
    </xf>
    <xf numFmtId="179" fontId="70" fillId="28" borderId="16" xfId="0" applyNumberFormat="1" applyFont="1" applyFill="1" applyBorder="1" applyAlignment="1">
      <alignment horizontal="center" vertical="center" wrapText="1"/>
    </xf>
    <xf numFmtId="0" fontId="75" fillId="0" borderId="15" xfId="0" applyFont="1" applyBorder="1" applyAlignment="1">
      <alignment horizontal="left" vertical="center" wrapText="1"/>
    </xf>
    <xf numFmtId="0" fontId="75" fillId="0" borderId="17" xfId="0" applyFont="1" applyBorder="1" applyAlignment="1">
      <alignment horizontal="left" vertical="center" wrapText="1"/>
    </xf>
    <xf numFmtId="0" fontId="75" fillId="0" borderId="16" xfId="0" applyFont="1" applyBorder="1" applyAlignment="1">
      <alignment horizontal="left" vertical="center" wrapText="1"/>
    </xf>
    <xf numFmtId="0" fontId="70" fillId="28" borderId="15" xfId="0" applyFont="1" applyFill="1" applyBorder="1" applyAlignment="1">
      <alignment horizontal="center" vertical="center" wrapText="1" shrinkToFit="1"/>
    </xf>
    <xf numFmtId="0" fontId="70" fillId="28" borderId="16" xfId="0" applyFont="1" applyFill="1" applyBorder="1" applyAlignment="1">
      <alignment horizontal="center" vertical="center" wrapText="1" shrinkToFit="1"/>
    </xf>
    <xf numFmtId="0" fontId="74" fillId="0" borderId="0" xfId="0" applyFont="1" applyAlignment="1">
      <alignment horizontal="right" vertical="center"/>
    </xf>
    <xf numFmtId="0" fontId="65" fillId="0" borderId="13" xfId="0" applyFont="1" applyFill="1" applyBorder="1" applyAlignment="1">
      <alignment horizontal="right"/>
    </xf>
    <xf numFmtId="0" fontId="65" fillId="0" borderId="14" xfId="0" applyFont="1" applyFill="1" applyBorder="1" applyAlignment="1">
      <alignment horizontal="center" vertical="center"/>
    </xf>
    <xf numFmtId="0" fontId="65" fillId="0" borderId="19" xfId="0" applyFont="1" applyFill="1" applyBorder="1" applyAlignment="1">
      <alignment horizontal="center" vertical="center"/>
    </xf>
    <xf numFmtId="0" fontId="74" fillId="0" borderId="15" xfId="0" applyFont="1" applyFill="1" applyBorder="1" applyAlignment="1">
      <alignment horizontal="center" vertical="center"/>
    </xf>
    <xf numFmtId="0" fontId="89" fillId="0" borderId="17" xfId="0" applyFont="1" applyBorder="1" applyAlignment="1">
      <alignment horizontal="center" vertical="center"/>
    </xf>
    <xf numFmtId="0" fontId="89" fillId="0" borderId="16" xfId="0" applyFont="1" applyBorder="1" applyAlignment="1">
      <alignment horizontal="center" vertical="center"/>
    </xf>
    <xf numFmtId="0" fontId="74" fillId="28" borderId="15" xfId="0" applyFont="1" applyFill="1" applyBorder="1" applyAlignment="1">
      <alignment horizontal="center" vertical="center" wrapText="1"/>
    </xf>
    <xf numFmtId="0" fontId="89" fillId="28" borderId="17" xfId="0" applyFont="1" applyFill="1" applyBorder="1" applyAlignment="1">
      <alignment horizontal="center" vertical="center"/>
    </xf>
    <xf numFmtId="0" fontId="89" fillId="28" borderId="16" xfId="0" applyFont="1" applyFill="1" applyBorder="1" applyAlignment="1">
      <alignment horizontal="center" vertical="center"/>
    </xf>
    <xf numFmtId="0" fontId="95" fillId="0" borderId="0" xfId="0" applyFont="1" applyAlignment="1">
      <alignment horizontal="center" vertical="center" wrapText="1"/>
    </xf>
    <xf numFmtId="0" fontId="94" fillId="28" borderId="0" xfId="0" applyFont="1" applyFill="1" applyBorder="1" applyAlignment="1">
      <alignment horizontal="right"/>
    </xf>
    <xf numFmtId="0" fontId="94" fillId="28" borderId="0" xfId="0" applyFont="1" applyFill="1" applyAlignment="1">
      <alignment horizontal="center"/>
    </xf>
    <xf numFmtId="164" fontId="94" fillId="28" borderId="3" xfId="0" applyNumberFormat="1" applyFont="1" applyFill="1" applyBorder="1" applyAlignment="1">
      <alignment horizontal="center" vertical="center" wrapText="1"/>
    </xf>
    <xf numFmtId="0" fontId="84" fillId="28" borderId="0" xfId="0" applyFont="1" applyFill="1" applyAlignment="1">
      <alignment horizontal="right" wrapText="1"/>
    </xf>
    <xf numFmtId="0" fontId="80" fillId="28" borderId="0" xfId="0" applyFont="1" applyFill="1" applyAlignment="1">
      <alignment horizontal="center" wrapText="1"/>
    </xf>
    <xf numFmtId="0" fontId="84" fillId="28" borderId="0" xfId="0" applyFont="1" applyFill="1" applyBorder="1" applyAlignment="1">
      <alignment horizontal="right"/>
    </xf>
    <xf numFmtId="0" fontId="94" fillId="28" borderId="3" xfId="0" applyFont="1" applyFill="1" applyBorder="1" applyAlignment="1">
      <alignment horizontal="center" vertical="center" wrapText="1"/>
    </xf>
    <xf numFmtId="0" fontId="96" fillId="28" borderId="0" xfId="0" applyFont="1" applyFill="1" applyAlignment="1">
      <alignment horizontal="center" wrapText="1"/>
    </xf>
    <xf numFmtId="0" fontId="93" fillId="28" borderId="0" xfId="0" applyFont="1" applyFill="1" applyAlignment="1">
      <alignment horizontal="center"/>
    </xf>
  </cellXfs>
  <cellStyles count="353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Comma_2005_03_15-Финансовый_БГ" xfId="85"/>
    <cellStyle name="Define-Column" xfId="86"/>
    <cellStyle name="Define-Column 10" xfId="87"/>
    <cellStyle name="Define-Column 2" xfId="88"/>
    <cellStyle name="Define-Column 3" xfId="89"/>
    <cellStyle name="Define-Column 4" xfId="90"/>
    <cellStyle name="Define-Column 5" xfId="91"/>
    <cellStyle name="Define-Column 6" xfId="92"/>
    <cellStyle name="Define-Column 7" xfId="93"/>
    <cellStyle name="Define-Column 7 2" xfId="94"/>
    <cellStyle name="Define-Column 7 3" xfId="95"/>
    <cellStyle name="Define-Column 8" xfId="96"/>
    <cellStyle name="Define-Column 8 2" xfId="97"/>
    <cellStyle name="Define-Column 8 3" xfId="98"/>
    <cellStyle name="Define-Column 9" xfId="99"/>
    <cellStyle name="Define-Column 9 2" xfId="100"/>
    <cellStyle name="Define-Column 9 3" xfId="101"/>
    <cellStyle name="Define-Column_Zvit rux-koshtiv 2010 Департамент " xfId="102"/>
    <cellStyle name="Explanatory Text" xfId="103"/>
    <cellStyle name="FS10" xfId="104"/>
    <cellStyle name="Good" xfId="105"/>
    <cellStyle name="Heading 1" xfId="106"/>
    <cellStyle name="Heading 2" xfId="107"/>
    <cellStyle name="Heading 3" xfId="108"/>
    <cellStyle name="Heading 4" xfId="109"/>
    <cellStyle name="Hyperlink 2" xfId="110"/>
    <cellStyle name="Input" xfId="111"/>
    <cellStyle name="Level0" xfId="112"/>
    <cellStyle name="Level0 10" xfId="113"/>
    <cellStyle name="Level0 2" xfId="114"/>
    <cellStyle name="Level0 2 2" xfId="115"/>
    <cellStyle name="Level0 3" xfId="116"/>
    <cellStyle name="Level0 3 2" xfId="117"/>
    <cellStyle name="Level0 4" xfId="118"/>
    <cellStyle name="Level0 4 2" xfId="119"/>
    <cellStyle name="Level0 5" xfId="120"/>
    <cellStyle name="Level0 6" xfId="121"/>
    <cellStyle name="Level0 7" xfId="122"/>
    <cellStyle name="Level0 7 2" xfId="123"/>
    <cellStyle name="Level0 7 3" xfId="124"/>
    <cellStyle name="Level0 8" xfId="125"/>
    <cellStyle name="Level0 8 2" xfId="126"/>
    <cellStyle name="Level0 8 3" xfId="127"/>
    <cellStyle name="Level0 9" xfId="128"/>
    <cellStyle name="Level0 9 2" xfId="129"/>
    <cellStyle name="Level0 9 3" xfId="130"/>
    <cellStyle name="Level0_Zvit rux-koshtiv 2010 Департамент " xfId="131"/>
    <cellStyle name="Level1" xfId="132"/>
    <cellStyle name="Level1 2" xfId="133"/>
    <cellStyle name="Level1-Numbers" xfId="134"/>
    <cellStyle name="Level1-Numbers 2" xfId="135"/>
    <cellStyle name="Level1-Numbers-Hide" xfId="136"/>
    <cellStyle name="Level2" xfId="137"/>
    <cellStyle name="Level2 2" xfId="138"/>
    <cellStyle name="Level2-Hide" xfId="139"/>
    <cellStyle name="Level2-Hide 2" xfId="140"/>
    <cellStyle name="Level2-Numbers" xfId="141"/>
    <cellStyle name="Level2-Numbers 2" xfId="142"/>
    <cellStyle name="Level2-Numbers-Hide" xfId="143"/>
    <cellStyle name="Level3" xfId="144"/>
    <cellStyle name="Level3 2" xfId="145"/>
    <cellStyle name="Level3 3" xfId="146"/>
    <cellStyle name="Level3_План департамент_2010_1207" xfId="147"/>
    <cellStyle name="Level3-Hide" xfId="148"/>
    <cellStyle name="Level3-Hide 2" xfId="149"/>
    <cellStyle name="Level3-Numbers" xfId="150"/>
    <cellStyle name="Level3-Numbers 2" xfId="151"/>
    <cellStyle name="Level3-Numbers 3" xfId="152"/>
    <cellStyle name="Level3-Numbers_План департамент_2010_1207" xfId="153"/>
    <cellStyle name="Level3-Numbers-Hide" xfId="154"/>
    <cellStyle name="Level4" xfId="155"/>
    <cellStyle name="Level4 2" xfId="156"/>
    <cellStyle name="Level4-Hide" xfId="157"/>
    <cellStyle name="Level4-Hide 2" xfId="158"/>
    <cellStyle name="Level4-Numbers" xfId="159"/>
    <cellStyle name="Level4-Numbers 2" xfId="160"/>
    <cellStyle name="Level4-Numbers-Hide" xfId="161"/>
    <cellStyle name="Level5" xfId="162"/>
    <cellStyle name="Level5 2" xfId="163"/>
    <cellStyle name="Level5-Hide" xfId="164"/>
    <cellStyle name="Level5-Hide 2" xfId="165"/>
    <cellStyle name="Level5-Numbers" xfId="166"/>
    <cellStyle name="Level5-Numbers 2" xfId="167"/>
    <cellStyle name="Level5-Numbers-Hide" xfId="168"/>
    <cellStyle name="Level6" xfId="169"/>
    <cellStyle name="Level6 2" xfId="170"/>
    <cellStyle name="Level6-Hide" xfId="171"/>
    <cellStyle name="Level6-Hide 2" xfId="172"/>
    <cellStyle name="Level6-Numbers" xfId="173"/>
    <cellStyle name="Level6-Numbers 2" xfId="174"/>
    <cellStyle name="Level7" xfId="175"/>
    <cellStyle name="Level7-Hide" xfId="176"/>
    <cellStyle name="Level7-Numbers" xfId="177"/>
    <cellStyle name="Linked Cell" xfId="178"/>
    <cellStyle name="Neutral" xfId="179"/>
    <cellStyle name="Normal 2" xfId="180"/>
    <cellStyle name="Normal_2005_03_15-Финансовый_БГ" xfId="181"/>
    <cellStyle name="Note" xfId="182"/>
    <cellStyle name="Number-Cells" xfId="183"/>
    <cellStyle name="Number-Cells-Column2" xfId="184"/>
    <cellStyle name="Number-Cells-Column5" xfId="185"/>
    <cellStyle name="Output" xfId="186"/>
    <cellStyle name="Row-Header" xfId="187"/>
    <cellStyle name="Row-Header 2" xfId="188"/>
    <cellStyle name="Title" xfId="189"/>
    <cellStyle name="Total" xfId="190"/>
    <cellStyle name="Warning Text" xfId="191"/>
    <cellStyle name="Акцент1 2" xfId="192"/>
    <cellStyle name="Акцент1 3" xfId="193"/>
    <cellStyle name="Акцент2 2" xfId="194"/>
    <cellStyle name="Акцент2 3" xfId="195"/>
    <cellStyle name="Акцент3 2" xfId="196"/>
    <cellStyle name="Акцент3 3" xfId="197"/>
    <cellStyle name="Акцент4 2" xfId="198"/>
    <cellStyle name="Акцент4 3" xfId="199"/>
    <cellStyle name="Акцент5 2" xfId="200"/>
    <cellStyle name="Акцент5 3" xfId="201"/>
    <cellStyle name="Акцент6 2" xfId="202"/>
    <cellStyle name="Акцент6 3" xfId="203"/>
    <cellStyle name="Ввод  2" xfId="204"/>
    <cellStyle name="Ввод  3" xfId="205"/>
    <cellStyle name="Вывод 2" xfId="207"/>
    <cellStyle name="Вывод 3" xfId="208"/>
    <cellStyle name="Вычисление 2" xfId="209"/>
    <cellStyle name="Вычисление 3" xfId="210"/>
    <cellStyle name="Денежный 2" xfId="211"/>
    <cellStyle name="Заголовок 1 2" xfId="212"/>
    <cellStyle name="Заголовок 1 3" xfId="213"/>
    <cellStyle name="Заголовок 2 2" xfId="214"/>
    <cellStyle name="Заголовок 2 3" xfId="215"/>
    <cellStyle name="Заголовок 3 2" xfId="216"/>
    <cellStyle name="Заголовок 3 3" xfId="217"/>
    <cellStyle name="Заголовок 4 2" xfId="218"/>
    <cellStyle name="Заголовок 4 3" xfId="219"/>
    <cellStyle name="Итог 2" xfId="220"/>
    <cellStyle name="Итог 3" xfId="221"/>
    <cellStyle name="Контрольная ячейка 2" xfId="222"/>
    <cellStyle name="Контрольная ячейка 3" xfId="223"/>
    <cellStyle name="Название 2" xfId="224"/>
    <cellStyle name="Название 3" xfId="225"/>
    <cellStyle name="Нейтральный 2" xfId="226"/>
    <cellStyle name="Нейтральный 3" xfId="227"/>
    <cellStyle name="Обычный" xfId="0" builtinId="0"/>
    <cellStyle name="Обычный 10" xfId="228"/>
    <cellStyle name="Обычный 11" xfId="229"/>
    <cellStyle name="Обычный 12" xfId="230"/>
    <cellStyle name="Обычный 13" xfId="231"/>
    <cellStyle name="Обычный 14" xfId="232"/>
    <cellStyle name="Обычный 15" xfId="233"/>
    <cellStyle name="Обычный 16" xfId="234"/>
    <cellStyle name="Обычный 17" xfId="235"/>
    <cellStyle name="Обычный 18" xfId="236"/>
    <cellStyle name="Обычный 2" xfId="237"/>
    <cellStyle name="Обычный 2 10" xfId="238"/>
    <cellStyle name="Обычный 2 11" xfId="239"/>
    <cellStyle name="Обычный 2 12" xfId="240"/>
    <cellStyle name="Обычный 2 13" xfId="241"/>
    <cellStyle name="Обычный 2 14" xfId="242"/>
    <cellStyle name="Обычный 2 15" xfId="243"/>
    <cellStyle name="Обычный 2 16" xfId="244"/>
    <cellStyle name="Обычный 2 2" xfId="245"/>
    <cellStyle name="Обычный 2 2 2" xfId="246"/>
    <cellStyle name="Обычный 2 2 3" xfId="247"/>
    <cellStyle name="Обычный 2 2_Расшифровка прочих" xfId="248"/>
    <cellStyle name="Обычный 2 3" xfId="249"/>
    <cellStyle name="Обычный 2 4" xfId="250"/>
    <cellStyle name="Обычный 2 5" xfId="251"/>
    <cellStyle name="Обычный 2 6" xfId="252"/>
    <cellStyle name="Обычный 2 7" xfId="253"/>
    <cellStyle name="Обычный 2 8" xfId="254"/>
    <cellStyle name="Обычный 2 9" xfId="255"/>
    <cellStyle name="Обычный 2_2604-2010" xfId="256"/>
    <cellStyle name="Обычный 3" xfId="257"/>
    <cellStyle name="Обычный 3 10" xfId="258"/>
    <cellStyle name="Обычный 3 11" xfId="259"/>
    <cellStyle name="Обычный 3 12" xfId="260"/>
    <cellStyle name="Обычный 3 13" xfId="261"/>
    <cellStyle name="Обычный 3 14" xfId="262"/>
    <cellStyle name="Обычный 3 2" xfId="263"/>
    <cellStyle name="Обычный 3 3" xfId="264"/>
    <cellStyle name="Обычный 3 4" xfId="265"/>
    <cellStyle name="Обычный 3 5" xfId="266"/>
    <cellStyle name="Обычный 3 6" xfId="267"/>
    <cellStyle name="Обычный 3 7" xfId="268"/>
    <cellStyle name="Обычный 3 8" xfId="269"/>
    <cellStyle name="Обычный 3 9" xfId="270"/>
    <cellStyle name="Обычный 3_Дефицит_7 млрд_0608_бс" xfId="271"/>
    <cellStyle name="Обычный 4" xfId="272"/>
    <cellStyle name="Обычный 5" xfId="273"/>
    <cellStyle name="Обычный 5 2" xfId="274"/>
    <cellStyle name="Обычный 6" xfId="275"/>
    <cellStyle name="Обычный 6 2" xfId="276"/>
    <cellStyle name="Обычный 6 3" xfId="277"/>
    <cellStyle name="Обычный 6 4" xfId="278"/>
    <cellStyle name="Обычный 6_Дефицит_7 млрд_0608_бс" xfId="279"/>
    <cellStyle name="Обычный 7" xfId="280"/>
    <cellStyle name="Обычный 7 2" xfId="281"/>
    <cellStyle name="Обычный 8" xfId="282"/>
    <cellStyle name="Обычный 9" xfId="283"/>
    <cellStyle name="Обычный 9 2" xfId="284"/>
    <cellStyle name="Плохой 2" xfId="285"/>
    <cellStyle name="Плохой 3" xfId="286"/>
    <cellStyle name="Пояснение 2" xfId="287"/>
    <cellStyle name="Пояснение 3" xfId="288"/>
    <cellStyle name="Примечание 2" xfId="289"/>
    <cellStyle name="Примечание 3" xfId="290"/>
    <cellStyle name="Процентный" xfId="206" builtinId="5"/>
    <cellStyle name="Процентный 2" xfId="291"/>
    <cellStyle name="Процентный 2 10" xfId="292"/>
    <cellStyle name="Процентный 2 11" xfId="293"/>
    <cellStyle name="Процентный 2 12" xfId="294"/>
    <cellStyle name="Процентный 2 13" xfId="295"/>
    <cellStyle name="Процентный 2 14" xfId="296"/>
    <cellStyle name="Процентный 2 15" xfId="297"/>
    <cellStyle name="Процентный 2 16" xfId="298"/>
    <cellStyle name="Процентный 2 2" xfId="299"/>
    <cellStyle name="Процентный 2 3" xfId="300"/>
    <cellStyle name="Процентный 2 4" xfId="301"/>
    <cellStyle name="Процентный 2 5" xfId="302"/>
    <cellStyle name="Процентный 2 6" xfId="303"/>
    <cellStyle name="Процентный 2 7" xfId="304"/>
    <cellStyle name="Процентный 2 8" xfId="305"/>
    <cellStyle name="Процентный 2 9" xfId="306"/>
    <cellStyle name="Процентный 3" xfId="307"/>
    <cellStyle name="Процентный 4" xfId="308"/>
    <cellStyle name="Процентный 4 2" xfId="309"/>
    <cellStyle name="Связанная ячейка 2" xfId="310"/>
    <cellStyle name="Связанная ячейка 3" xfId="311"/>
    <cellStyle name="Стиль 1" xfId="312"/>
    <cellStyle name="Стиль 1 2" xfId="313"/>
    <cellStyle name="Стиль 1 3" xfId="314"/>
    <cellStyle name="Стиль 1 4" xfId="315"/>
    <cellStyle name="Стиль 1 5" xfId="316"/>
    <cellStyle name="Стиль 1 6" xfId="317"/>
    <cellStyle name="Стиль 1 7" xfId="318"/>
    <cellStyle name="Текст предупреждения 2" xfId="319"/>
    <cellStyle name="Текст предупреждения 3" xfId="320"/>
    <cellStyle name="Тысячи [0]_1.62" xfId="321"/>
    <cellStyle name="Тысячи_1.62" xfId="322"/>
    <cellStyle name="Финансовый 2" xfId="323"/>
    <cellStyle name="Финансовый 2 10" xfId="324"/>
    <cellStyle name="Финансовый 2 11" xfId="325"/>
    <cellStyle name="Финансовый 2 12" xfId="326"/>
    <cellStyle name="Финансовый 2 13" xfId="327"/>
    <cellStyle name="Финансовый 2 14" xfId="328"/>
    <cellStyle name="Финансовый 2 15" xfId="329"/>
    <cellStyle name="Финансовый 2 16" xfId="330"/>
    <cellStyle name="Финансовый 2 17" xfId="331"/>
    <cellStyle name="Финансовый 2 2" xfId="332"/>
    <cellStyle name="Финансовый 2 3" xfId="333"/>
    <cellStyle name="Финансовый 2 4" xfId="334"/>
    <cellStyle name="Финансовый 2 5" xfId="335"/>
    <cellStyle name="Финансовый 2 6" xfId="336"/>
    <cellStyle name="Финансовый 2 7" xfId="337"/>
    <cellStyle name="Финансовый 2 8" xfId="338"/>
    <cellStyle name="Финансовый 2 9" xfId="339"/>
    <cellStyle name="Финансовый 3" xfId="340"/>
    <cellStyle name="Финансовый 3 2" xfId="341"/>
    <cellStyle name="Финансовый 4" xfId="342"/>
    <cellStyle name="Финансовый 4 2" xfId="343"/>
    <cellStyle name="Финансовый 4 3" xfId="344"/>
    <cellStyle name="Финансовый 5" xfId="345"/>
    <cellStyle name="Финансовый 6" xfId="346"/>
    <cellStyle name="Финансовый 7" xfId="347"/>
    <cellStyle name="Хороший 2" xfId="348"/>
    <cellStyle name="Хороший 3" xfId="349"/>
    <cellStyle name="числовой" xfId="350"/>
    <cellStyle name="Ю" xfId="351"/>
    <cellStyle name="Ю-FreeSet_10" xfId="3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sarivskaTO\Desktop\&#1052;&#1086;&#1080;%20&#1076;&#1086;&#1082;&#1091;&#1084;&#1077;&#1085;&#1090;&#1080;\&#1060;&#1110;&#1085;&#1087;&#1083;&#1072;&#1085;\&#1042;&#1080;&#1082;&#1086;&#1085;&#1072;&#1085;&#1085;&#1103;%202023%201%20&#1087;&#1110;&#1074;\&#1045;&#1082;&#1086;&#1042;&#1110;&#1085;\Ariadna\Sum_pok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ept\Plan\Exchange\_________________________Plan_ZP\!_&#1055;&#1077;&#1095;&#1072;&#1090;&#1100;\&#1052;&#1058;&#1056;%20&#1074;&#1089;&#1077;%20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NKEV~1\LOCALS~1\Temp\Rar$DI00.781\Dept\FinPlan-Economy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  <sheetName val="Inform"/>
      <sheetName val="L4"/>
      <sheetName val="L10"/>
      <sheetName val="KOEF"/>
      <sheetName val="База"/>
      <sheetName val="7  Інші витрати"/>
      <sheetName val="ОСВ МСФ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попер_роз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Inform"/>
      <sheetName val="Правила ДДС"/>
      <sheetName val="_ф3"/>
      <sheetName val="_Ф4"/>
      <sheetName val="_Ф5"/>
      <sheetName val="Ф7_цены"/>
      <sheetName val="Ф8_цены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Лист1"/>
      <sheetName val="МТР все 2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Inform"/>
      <sheetName val="Ini"/>
      <sheetName val="Setup"/>
      <sheetName val="200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МТР Газ України"/>
      <sheetName val="7  інші витрати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7  інші витрати"/>
      <sheetName val="Ener "/>
      <sheetName val="Лист1"/>
      <sheetName val="ТРП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Inform"/>
      <sheetName val="812"/>
      <sheetName val="Ф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МТР Газ України"/>
      <sheetName val="Inform"/>
      <sheetName val="7  інші витрати"/>
      <sheetName val="БАЗА  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1"/>
      <sheetName val="consolidation hq 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Ener "/>
      <sheetName val="Технич лис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МТР Газ Україн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база  "/>
      <sheetName val="банк"/>
      <sheetName val="дез"/>
      <sheetName val="связь"/>
      <sheetName val="компод"/>
      <sheetName val="пож"/>
      <sheetName val="проезд"/>
      <sheetName val="страх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993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Лист2"/>
      <sheetName val="1993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МТР Газ України"/>
      <sheetName val="1993"/>
      <sheetName val="рік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</sheetNames>
    <sheetDataSet>
      <sheetData sheetId="0"/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993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I327"/>
  <sheetViews>
    <sheetView view="pageBreakPreview" topLeftCell="A75" zoomScale="64" zoomScaleNormal="50" zoomScaleSheetLayoutView="64" workbookViewId="0">
      <selection activeCell="A74" sqref="A74:XFD74"/>
    </sheetView>
  </sheetViews>
  <sheetFormatPr defaultColWidth="9.109375" defaultRowHeight="18"/>
  <cols>
    <col min="1" max="1" width="98.5546875" style="70" customWidth="1"/>
    <col min="2" max="2" width="14.88671875" style="71" customWidth="1"/>
    <col min="3" max="6" width="22.44140625" style="71" customWidth="1"/>
    <col min="7" max="8" width="18.33203125" style="71" customWidth="1"/>
    <col min="9" max="9" width="33.88671875" style="71" customWidth="1"/>
    <col min="10" max="16384" width="9.109375" style="70"/>
  </cols>
  <sheetData>
    <row r="2" spans="1:9" ht="39.75" customHeight="1">
      <c r="A2" s="443" t="s">
        <v>89</v>
      </c>
      <c r="B2" s="443"/>
      <c r="C2" s="443"/>
      <c r="D2" s="443"/>
      <c r="E2" s="443"/>
      <c r="F2" s="443"/>
      <c r="G2" s="443"/>
      <c r="H2" s="443"/>
      <c r="I2" s="443"/>
    </row>
    <row r="3" spans="1:9" ht="39.75" customHeight="1">
      <c r="A3" s="443" t="s">
        <v>292</v>
      </c>
      <c r="B3" s="443"/>
      <c r="C3" s="443"/>
      <c r="D3" s="443"/>
      <c r="E3" s="443"/>
      <c r="F3" s="443"/>
      <c r="G3" s="443"/>
      <c r="H3" s="443"/>
      <c r="I3" s="443"/>
    </row>
    <row r="4" spans="1:9" ht="51.75" customHeight="1">
      <c r="C4" s="443" t="s">
        <v>384</v>
      </c>
      <c r="D4" s="443"/>
      <c r="E4" s="443"/>
    </row>
    <row r="5" spans="1:9" ht="29.25" customHeight="1">
      <c r="I5" s="72" t="s">
        <v>169</v>
      </c>
    </row>
    <row r="6" spans="1:9" ht="37.5" customHeight="1">
      <c r="A6" s="448" t="s">
        <v>54</v>
      </c>
      <c r="B6" s="448"/>
      <c r="C6" s="448"/>
      <c r="D6" s="448"/>
      <c r="E6" s="448"/>
      <c r="F6" s="448"/>
      <c r="G6" s="448"/>
      <c r="H6" s="448"/>
      <c r="I6" s="448"/>
    </row>
    <row r="7" spans="1:9" ht="22.5" customHeight="1">
      <c r="A7" s="73"/>
      <c r="B7" s="74"/>
      <c r="C7" s="74"/>
      <c r="D7" s="74"/>
      <c r="E7" s="74"/>
      <c r="F7" s="74"/>
      <c r="G7" s="74"/>
      <c r="H7" s="74" t="s">
        <v>296</v>
      </c>
      <c r="I7" s="74"/>
    </row>
    <row r="8" spans="1:9" ht="55.5" customHeight="1">
      <c r="A8" s="450" t="s">
        <v>102</v>
      </c>
      <c r="B8" s="449" t="s">
        <v>7</v>
      </c>
      <c r="C8" s="449" t="s">
        <v>139</v>
      </c>
      <c r="D8" s="449"/>
      <c r="E8" s="450" t="s">
        <v>385</v>
      </c>
      <c r="F8" s="450"/>
      <c r="G8" s="450"/>
      <c r="H8" s="450"/>
      <c r="I8" s="450"/>
    </row>
    <row r="9" spans="1:9" ht="108" customHeight="1">
      <c r="A9" s="450"/>
      <c r="B9" s="449"/>
      <c r="C9" s="419" t="s">
        <v>382</v>
      </c>
      <c r="D9" s="419" t="s">
        <v>383</v>
      </c>
      <c r="E9" s="75" t="s">
        <v>96</v>
      </c>
      <c r="F9" s="75" t="s">
        <v>92</v>
      </c>
      <c r="G9" s="76" t="s">
        <v>99</v>
      </c>
      <c r="H9" s="76" t="s">
        <v>180</v>
      </c>
      <c r="I9" s="75" t="s">
        <v>98</v>
      </c>
    </row>
    <row r="10" spans="1:9" ht="42.75" customHeight="1">
      <c r="A10" s="77">
        <v>1</v>
      </c>
      <c r="B10" s="75">
        <v>2</v>
      </c>
      <c r="C10" s="77">
        <v>3</v>
      </c>
      <c r="D10" s="75">
        <v>4</v>
      </c>
      <c r="E10" s="77">
        <v>5</v>
      </c>
      <c r="F10" s="75">
        <v>6</v>
      </c>
      <c r="G10" s="77">
        <v>7</v>
      </c>
      <c r="H10" s="75">
        <v>8</v>
      </c>
      <c r="I10" s="77">
        <v>9</v>
      </c>
    </row>
    <row r="11" spans="1:9" s="78" customFormat="1" ht="39.75" customHeight="1">
      <c r="A11" s="451" t="s">
        <v>97</v>
      </c>
      <c r="B11" s="451"/>
      <c r="C11" s="451"/>
      <c r="D11" s="451"/>
      <c r="E11" s="451"/>
      <c r="F11" s="451"/>
      <c r="G11" s="451"/>
      <c r="H11" s="451"/>
      <c r="I11" s="451"/>
    </row>
    <row r="12" spans="1:9" s="78" customFormat="1" ht="40.5" customHeight="1">
      <c r="A12" s="79" t="s">
        <v>80</v>
      </c>
      <c r="B12" s="80">
        <v>1000</v>
      </c>
      <c r="C12" s="211">
        <v>56810</v>
      </c>
      <c r="D12" s="211">
        <f>F12</f>
        <v>69419</v>
      </c>
      <c r="E12" s="211">
        <v>69756</v>
      </c>
      <c r="F12" s="211">
        <f>'6.1. Інша інфо_1'!G45</f>
        <v>69419</v>
      </c>
      <c r="G12" s="211">
        <f>F12-E12</f>
        <v>-337</v>
      </c>
      <c r="H12" s="93">
        <f>(F12/E12)*100</f>
        <v>99.516887436206204</v>
      </c>
      <c r="I12" s="81"/>
    </row>
    <row r="13" spans="1:9" s="78" customFormat="1" ht="40.5" customHeight="1">
      <c r="A13" s="79" t="s">
        <v>76</v>
      </c>
      <c r="B13" s="80">
        <v>1010</v>
      </c>
      <c r="C13" s="211">
        <f>SUM(C14:C21)</f>
        <v>-47678</v>
      </c>
      <c r="D13" s="211">
        <f>SUM(D14:D21)</f>
        <v>-55426</v>
      </c>
      <c r="E13" s="211">
        <f>SUM(E14:E21)</f>
        <v>-61262</v>
      </c>
      <c r="F13" s="211">
        <f>SUM(F14:F21)</f>
        <v>-55426</v>
      </c>
      <c r="G13" s="211">
        <f t="shared" ref="G13:G70" si="0">F13-E13</f>
        <v>5836</v>
      </c>
      <c r="H13" s="93">
        <f t="shared" ref="H13:H73" si="1">(F13/E13)*100</f>
        <v>90.473703111227195</v>
      </c>
      <c r="I13" s="81"/>
    </row>
    <row r="14" spans="1:9" s="78" customFormat="1" ht="36" customHeight="1">
      <c r="A14" s="82" t="s">
        <v>153</v>
      </c>
      <c r="B14" s="49">
        <v>1011</v>
      </c>
      <c r="C14" s="316">
        <v>-19482</v>
      </c>
      <c r="D14" s="212">
        <f>F14</f>
        <v>-25084</v>
      </c>
      <c r="E14" s="212">
        <v>-29752</v>
      </c>
      <c r="F14" s="212">
        <v>-25084</v>
      </c>
      <c r="G14" s="212">
        <f t="shared" si="0"/>
        <v>4668</v>
      </c>
      <c r="H14" s="94">
        <f t="shared" si="1"/>
        <v>84.310298467329929</v>
      </c>
      <c r="I14" s="83"/>
    </row>
    <row r="15" spans="1:9" s="78" customFormat="1" ht="36" customHeight="1">
      <c r="A15" s="82" t="s">
        <v>154</v>
      </c>
      <c r="B15" s="49">
        <v>1012</v>
      </c>
      <c r="C15" s="316" t="s">
        <v>119</v>
      </c>
      <c r="D15" s="301" t="str">
        <f t="shared" ref="D15:D21" si="2">F15</f>
        <v>(    )</v>
      </c>
      <c r="E15" s="212" t="s">
        <v>119</v>
      </c>
      <c r="F15" s="212" t="s">
        <v>119</v>
      </c>
      <c r="G15" s="212"/>
      <c r="H15" s="94"/>
      <c r="I15" s="83"/>
    </row>
    <row r="16" spans="1:9" s="78" customFormat="1" ht="36" customHeight="1">
      <c r="A16" s="82" t="s">
        <v>155</v>
      </c>
      <c r="B16" s="49">
        <v>1013</v>
      </c>
      <c r="C16" s="316">
        <v>-192</v>
      </c>
      <c r="D16" s="301">
        <f t="shared" si="2"/>
        <v>-594</v>
      </c>
      <c r="E16" s="212">
        <v>-398</v>
      </c>
      <c r="F16" s="212">
        <v>-594</v>
      </c>
      <c r="G16" s="212">
        <f t="shared" si="0"/>
        <v>-196</v>
      </c>
      <c r="H16" s="94">
        <f t="shared" si="1"/>
        <v>149.24623115577887</v>
      </c>
      <c r="I16" s="83"/>
    </row>
    <row r="17" spans="1:9" s="78" customFormat="1" ht="36" customHeight="1">
      <c r="A17" s="82" t="s">
        <v>4</v>
      </c>
      <c r="B17" s="49">
        <v>1014</v>
      </c>
      <c r="C17" s="316">
        <v>-14786</v>
      </c>
      <c r="D17" s="301">
        <f t="shared" si="2"/>
        <v>-15170</v>
      </c>
      <c r="E17" s="212">
        <v>-16146</v>
      </c>
      <c r="F17" s="212">
        <v>-15170</v>
      </c>
      <c r="G17" s="318">
        <f t="shared" ref="G17:G21" si="3">F17-E17</f>
        <v>976</v>
      </c>
      <c r="H17" s="94">
        <f t="shared" ref="H17:H21" si="4">(F17/E17)*100</f>
        <v>93.955159172550466</v>
      </c>
      <c r="I17" s="83"/>
    </row>
    <row r="18" spans="1:9" s="78" customFormat="1" ht="36" customHeight="1">
      <c r="A18" s="82" t="s">
        <v>5</v>
      </c>
      <c r="B18" s="49">
        <v>1015</v>
      </c>
      <c r="C18" s="316">
        <v>-3222</v>
      </c>
      <c r="D18" s="301">
        <f t="shared" si="2"/>
        <v>-3289</v>
      </c>
      <c r="E18" s="212">
        <v>-3552</v>
      </c>
      <c r="F18" s="212">
        <v>-3289</v>
      </c>
      <c r="G18" s="318">
        <f t="shared" si="3"/>
        <v>263</v>
      </c>
      <c r="H18" s="94">
        <f t="shared" si="4"/>
        <v>92.59572072072072</v>
      </c>
      <c r="I18" s="83"/>
    </row>
    <row r="19" spans="1:9" s="85" customFormat="1" ht="52.5" customHeight="1">
      <c r="A19" s="82" t="s">
        <v>156</v>
      </c>
      <c r="B19" s="47">
        <v>1016</v>
      </c>
      <c r="C19" s="316">
        <v>-263</v>
      </c>
      <c r="D19" s="301">
        <f t="shared" si="2"/>
        <v>-958</v>
      </c>
      <c r="E19" s="212">
        <v>-274</v>
      </c>
      <c r="F19" s="212">
        <v>-958</v>
      </c>
      <c r="G19" s="318">
        <f t="shared" si="3"/>
        <v>-684</v>
      </c>
      <c r="H19" s="94">
        <f t="shared" si="4"/>
        <v>349.63503649635032</v>
      </c>
      <c r="I19" s="84"/>
    </row>
    <row r="20" spans="1:9" s="85" customFormat="1" ht="36" customHeight="1">
      <c r="A20" s="82" t="s">
        <v>157</v>
      </c>
      <c r="B20" s="47">
        <v>1017</v>
      </c>
      <c r="C20" s="316">
        <v>-2770</v>
      </c>
      <c r="D20" s="301">
        <f t="shared" si="2"/>
        <v>-2678</v>
      </c>
      <c r="E20" s="212">
        <v>-2740</v>
      </c>
      <c r="F20" s="212">
        <v>-2678</v>
      </c>
      <c r="G20" s="318">
        <f t="shared" si="3"/>
        <v>62</v>
      </c>
      <c r="H20" s="94">
        <f t="shared" si="4"/>
        <v>97.737226277372258</v>
      </c>
      <c r="I20" s="84"/>
    </row>
    <row r="21" spans="1:9" s="78" customFormat="1" ht="36" customHeight="1">
      <c r="A21" s="82" t="s">
        <v>158</v>
      </c>
      <c r="B21" s="49">
        <v>1018</v>
      </c>
      <c r="C21" s="316">
        <v>-6963</v>
      </c>
      <c r="D21" s="301">
        <f t="shared" si="2"/>
        <v>-7653</v>
      </c>
      <c r="E21" s="212">
        <v>-8400</v>
      </c>
      <c r="F21" s="212">
        <f>'Розшифровка фінрезультати'!E6</f>
        <v>-7653</v>
      </c>
      <c r="G21" s="318">
        <f t="shared" si="3"/>
        <v>747</v>
      </c>
      <c r="H21" s="94">
        <f t="shared" si="4"/>
        <v>91.107142857142847</v>
      </c>
      <c r="I21" s="83"/>
    </row>
    <row r="22" spans="1:9" s="78" customFormat="1" ht="31.5" customHeight="1">
      <c r="A22" s="79" t="s">
        <v>10</v>
      </c>
      <c r="B22" s="80">
        <v>1020</v>
      </c>
      <c r="C22" s="211">
        <f>SUM(C12,C13)</f>
        <v>9132</v>
      </c>
      <c r="D22" s="211">
        <f>SUM(D12,D13)</f>
        <v>13993</v>
      </c>
      <c r="E22" s="211">
        <f>SUM(E12,E13)</f>
        <v>8494</v>
      </c>
      <c r="F22" s="211">
        <f>SUM(F12,F13)</f>
        <v>13993</v>
      </c>
      <c r="G22" s="211">
        <f>F22-E22</f>
        <v>5499</v>
      </c>
      <c r="H22" s="93">
        <f>(F22/E22)*100</f>
        <v>164.73981634094653</v>
      </c>
      <c r="I22" s="81"/>
    </row>
    <row r="23" spans="1:9" s="78" customFormat="1" ht="37.5" customHeight="1">
      <c r="A23" s="79" t="s">
        <v>86</v>
      </c>
      <c r="B23" s="80">
        <v>1030</v>
      </c>
      <c r="C23" s="211">
        <f>SUM(C24:C41,C43)</f>
        <v>-4449</v>
      </c>
      <c r="D23" s="211">
        <f>SUM(D24:D41,D43)</f>
        <v>-5592</v>
      </c>
      <c r="E23" s="211">
        <f>SUM(E24:E41,E43)</f>
        <v>-5660</v>
      </c>
      <c r="F23" s="211">
        <f>SUM(F24:F41,F43)</f>
        <v>-5592</v>
      </c>
      <c r="G23" s="211">
        <f>F23-E23</f>
        <v>68</v>
      </c>
      <c r="H23" s="93">
        <f t="shared" si="1"/>
        <v>98.798586572438168</v>
      </c>
      <c r="I23" s="81"/>
    </row>
    <row r="24" spans="1:9" s="78" customFormat="1" ht="36" customHeight="1">
      <c r="A24" s="82" t="s">
        <v>58</v>
      </c>
      <c r="B24" s="49">
        <v>1031</v>
      </c>
      <c r="C24" s="212" t="s">
        <v>119</v>
      </c>
      <c r="D24" s="212" t="str">
        <f>F24</f>
        <v>(    )</v>
      </c>
      <c r="E24" s="212" t="s">
        <v>119</v>
      </c>
      <c r="F24" s="212" t="s">
        <v>119</v>
      </c>
      <c r="G24" s="212"/>
      <c r="H24" s="94"/>
      <c r="I24" s="83"/>
    </row>
    <row r="25" spans="1:9" s="78" customFormat="1" ht="36" customHeight="1">
      <c r="A25" s="82" t="s">
        <v>81</v>
      </c>
      <c r="B25" s="49">
        <v>1032</v>
      </c>
      <c r="C25" s="212" t="s">
        <v>119</v>
      </c>
      <c r="D25" s="301" t="str">
        <f t="shared" ref="D25:D51" si="5">F25</f>
        <v>(    )</v>
      </c>
      <c r="E25" s="212" t="s">
        <v>119</v>
      </c>
      <c r="F25" s="212" t="s">
        <v>119</v>
      </c>
      <c r="G25" s="212"/>
      <c r="H25" s="94"/>
      <c r="I25" s="83"/>
    </row>
    <row r="26" spans="1:9" s="78" customFormat="1" ht="36" customHeight="1">
      <c r="A26" s="82" t="s">
        <v>9</v>
      </c>
      <c r="B26" s="49">
        <v>1033</v>
      </c>
      <c r="C26" s="212" t="s">
        <v>119</v>
      </c>
      <c r="D26" s="301" t="str">
        <f t="shared" si="5"/>
        <v>(    )</v>
      </c>
      <c r="E26" s="212" t="s">
        <v>119</v>
      </c>
      <c r="F26" s="212" t="s">
        <v>119</v>
      </c>
      <c r="G26" s="212"/>
      <c r="H26" s="94"/>
      <c r="I26" s="83"/>
    </row>
    <row r="27" spans="1:9" s="78" customFormat="1" ht="36" customHeight="1">
      <c r="A27" s="82" t="s">
        <v>17</v>
      </c>
      <c r="B27" s="49">
        <v>1034</v>
      </c>
      <c r="C27" s="212" t="s">
        <v>119</v>
      </c>
      <c r="D27" s="301">
        <f t="shared" si="5"/>
        <v>-13</v>
      </c>
      <c r="E27" s="212"/>
      <c r="F27" s="212">
        <v>-13</v>
      </c>
      <c r="G27" s="318">
        <f t="shared" si="0"/>
        <v>-13</v>
      </c>
      <c r="H27" s="94"/>
      <c r="I27" s="83"/>
    </row>
    <row r="28" spans="1:9" s="78" customFormat="1" ht="36" customHeight="1">
      <c r="A28" s="82" t="s">
        <v>18</v>
      </c>
      <c r="B28" s="49">
        <v>1035</v>
      </c>
      <c r="C28" s="212">
        <v>-8</v>
      </c>
      <c r="D28" s="301">
        <f t="shared" si="5"/>
        <v>-9</v>
      </c>
      <c r="E28" s="212">
        <v>-12</v>
      </c>
      <c r="F28" s="212">
        <v>-9</v>
      </c>
      <c r="G28" s="212">
        <f t="shared" si="0"/>
        <v>3</v>
      </c>
      <c r="H28" s="94">
        <f t="shared" si="1"/>
        <v>75</v>
      </c>
      <c r="I28" s="83"/>
    </row>
    <row r="29" spans="1:9" s="78" customFormat="1" ht="36" customHeight="1">
      <c r="A29" s="82" t="s">
        <v>19</v>
      </c>
      <c r="B29" s="49">
        <v>1036</v>
      </c>
      <c r="C29" s="212">
        <v>-3068</v>
      </c>
      <c r="D29" s="301">
        <f t="shared" si="5"/>
        <v>-3906</v>
      </c>
      <c r="E29" s="212">
        <v>-3900</v>
      </c>
      <c r="F29" s="212">
        <v>-3906</v>
      </c>
      <c r="G29" s="212">
        <f t="shared" si="0"/>
        <v>-6</v>
      </c>
      <c r="H29" s="94">
        <f t="shared" si="1"/>
        <v>100.15384615384615</v>
      </c>
      <c r="I29" s="83"/>
    </row>
    <row r="30" spans="1:9" s="78" customFormat="1" ht="36" customHeight="1">
      <c r="A30" s="82" t="s">
        <v>20</v>
      </c>
      <c r="B30" s="49">
        <v>1037</v>
      </c>
      <c r="C30" s="212">
        <v>-569</v>
      </c>
      <c r="D30" s="301">
        <f t="shared" si="5"/>
        <v>-700</v>
      </c>
      <c r="E30" s="212">
        <v>-858</v>
      </c>
      <c r="F30" s="212">
        <v>-700</v>
      </c>
      <c r="G30" s="212">
        <f t="shared" si="0"/>
        <v>158</v>
      </c>
      <c r="H30" s="94">
        <f t="shared" si="1"/>
        <v>81.585081585081582</v>
      </c>
      <c r="I30" s="83"/>
    </row>
    <row r="31" spans="1:9" s="78" customFormat="1" ht="48.75" customHeight="1">
      <c r="A31" s="82" t="s">
        <v>21</v>
      </c>
      <c r="B31" s="49">
        <v>1038</v>
      </c>
      <c r="C31" s="212">
        <v>-37</v>
      </c>
      <c r="D31" s="301">
        <f t="shared" si="5"/>
        <v>-41</v>
      </c>
      <c r="E31" s="212">
        <v>-34</v>
      </c>
      <c r="F31" s="212">
        <v>-41</v>
      </c>
      <c r="G31" s="212">
        <f t="shared" si="0"/>
        <v>-7</v>
      </c>
      <c r="H31" s="94">
        <f t="shared" si="1"/>
        <v>120.58823529411764</v>
      </c>
      <c r="I31" s="83"/>
    </row>
    <row r="32" spans="1:9" s="85" customFormat="1" ht="48.75" customHeight="1">
      <c r="A32" s="82" t="s">
        <v>22</v>
      </c>
      <c r="B32" s="49">
        <v>1039</v>
      </c>
      <c r="C32" s="212" t="s">
        <v>119</v>
      </c>
      <c r="D32" s="301" t="str">
        <f t="shared" si="5"/>
        <v>(    )</v>
      </c>
      <c r="E32" s="212" t="s">
        <v>119</v>
      </c>
      <c r="F32" s="212" t="s">
        <v>119</v>
      </c>
      <c r="G32" s="212"/>
      <c r="H32" s="94"/>
      <c r="I32" s="83"/>
    </row>
    <row r="33" spans="1:9" s="78" customFormat="1" ht="36" customHeight="1">
      <c r="A33" s="82" t="s">
        <v>23</v>
      </c>
      <c r="B33" s="49">
        <v>1040</v>
      </c>
      <c r="C33" s="212" t="s">
        <v>119</v>
      </c>
      <c r="D33" s="301" t="str">
        <f t="shared" si="5"/>
        <v>(    )</v>
      </c>
      <c r="E33" s="212" t="s">
        <v>119</v>
      </c>
      <c r="F33" s="212" t="s">
        <v>119</v>
      </c>
      <c r="G33" s="212"/>
      <c r="H33" s="94"/>
      <c r="I33" s="83"/>
    </row>
    <row r="34" spans="1:9" s="78" customFormat="1" ht="36" customHeight="1">
      <c r="A34" s="82" t="s">
        <v>24</v>
      </c>
      <c r="B34" s="49">
        <v>1041</v>
      </c>
      <c r="C34" s="212" t="s">
        <v>119</v>
      </c>
      <c r="D34" s="301" t="str">
        <f t="shared" si="5"/>
        <v>(    )</v>
      </c>
      <c r="E34" s="212" t="s">
        <v>119</v>
      </c>
      <c r="F34" s="212" t="s">
        <v>119</v>
      </c>
      <c r="G34" s="212"/>
      <c r="H34" s="94"/>
      <c r="I34" s="83"/>
    </row>
    <row r="35" spans="1:9" s="78" customFormat="1" ht="36" customHeight="1">
      <c r="A35" s="82" t="s">
        <v>25</v>
      </c>
      <c r="B35" s="49">
        <v>1042</v>
      </c>
      <c r="C35" s="212">
        <v>-1</v>
      </c>
      <c r="D35" s="301" t="str">
        <f t="shared" si="5"/>
        <v>(    )</v>
      </c>
      <c r="E35" s="212" t="s">
        <v>119</v>
      </c>
      <c r="F35" s="301" t="s">
        <v>119</v>
      </c>
      <c r="G35" s="298"/>
      <c r="H35" s="94"/>
      <c r="I35" s="83"/>
    </row>
    <row r="36" spans="1:9" s="78" customFormat="1" ht="36" customHeight="1">
      <c r="A36" s="82" t="s">
        <v>40</v>
      </c>
      <c r="B36" s="49">
        <v>1043</v>
      </c>
      <c r="C36" s="212">
        <v>-25</v>
      </c>
      <c r="D36" s="301">
        <f t="shared" si="5"/>
        <v>-30</v>
      </c>
      <c r="E36" s="212">
        <v>-30</v>
      </c>
      <c r="F36" s="299">
        <v>-30</v>
      </c>
      <c r="G36" s="212">
        <f t="shared" si="0"/>
        <v>0</v>
      </c>
      <c r="H36" s="94">
        <f t="shared" si="1"/>
        <v>100</v>
      </c>
      <c r="I36" s="83"/>
    </row>
    <row r="37" spans="1:9" s="78" customFormat="1" ht="36" customHeight="1">
      <c r="A37" s="82" t="s">
        <v>26</v>
      </c>
      <c r="B37" s="49">
        <v>1044</v>
      </c>
      <c r="C37" s="212">
        <v>-79</v>
      </c>
      <c r="D37" s="301">
        <f t="shared" si="5"/>
        <v>-1</v>
      </c>
      <c r="E37" s="212"/>
      <c r="F37" s="299">
        <v>-1</v>
      </c>
      <c r="G37" s="318">
        <f t="shared" si="0"/>
        <v>-1</v>
      </c>
      <c r="H37" s="94"/>
      <c r="I37" s="83"/>
    </row>
    <row r="38" spans="1:9" s="78" customFormat="1" ht="36" customHeight="1">
      <c r="A38" s="82" t="s">
        <v>27</v>
      </c>
      <c r="B38" s="49">
        <v>1045</v>
      </c>
      <c r="C38" s="212" t="s">
        <v>119</v>
      </c>
      <c r="D38" s="301" t="str">
        <f t="shared" si="5"/>
        <v>(    )</v>
      </c>
      <c r="E38" s="212" t="s">
        <v>119</v>
      </c>
      <c r="F38" s="299" t="s">
        <v>119</v>
      </c>
      <c r="G38" s="212"/>
      <c r="H38" s="94"/>
      <c r="I38" s="83"/>
    </row>
    <row r="39" spans="1:9" s="78" customFormat="1" ht="36" customHeight="1">
      <c r="A39" s="82" t="s">
        <v>28</v>
      </c>
      <c r="B39" s="49">
        <v>1046</v>
      </c>
      <c r="C39" s="212" t="s">
        <v>119</v>
      </c>
      <c r="D39" s="301" t="str">
        <f t="shared" si="5"/>
        <v>(    )</v>
      </c>
      <c r="E39" s="212" t="s">
        <v>119</v>
      </c>
      <c r="F39" s="299" t="s">
        <v>119</v>
      </c>
      <c r="G39" s="212"/>
      <c r="H39" s="94"/>
      <c r="I39" s="83"/>
    </row>
    <row r="40" spans="1:9" s="78" customFormat="1" ht="36" customHeight="1">
      <c r="A40" s="82" t="s">
        <v>29</v>
      </c>
      <c r="B40" s="49">
        <v>1047</v>
      </c>
      <c r="C40" s="212">
        <v>-2</v>
      </c>
      <c r="D40" s="301">
        <f t="shared" si="5"/>
        <v>-8</v>
      </c>
      <c r="E40" s="212"/>
      <c r="F40" s="299">
        <v>-8</v>
      </c>
      <c r="G40" s="318">
        <f t="shared" ref="G40:G42" si="6">F40-E40</f>
        <v>-8</v>
      </c>
      <c r="H40" s="94"/>
      <c r="I40" s="83"/>
    </row>
    <row r="41" spans="1:9" s="85" customFormat="1" ht="49.5" customHeight="1">
      <c r="A41" s="82" t="s">
        <v>44</v>
      </c>
      <c r="B41" s="49">
        <v>1048</v>
      </c>
      <c r="C41" s="212">
        <v>-18</v>
      </c>
      <c r="D41" s="301">
        <f t="shared" si="5"/>
        <v>-88</v>
      </c>
      <c r="E41" s="212">
        <v>-26</v>
      </c>
      <c r="F41" s="299">
        <f>F42</f>
        <v>-88</v>
      </c>
      <c r="G41" s="302">
        <f t="shared" si="6"/>
        <v>-62</v>
      </c>
      <c r="H41" s="94">
        <f t="shared" ref="H41:H42" si="7">(F41/E41)*100</f>
        <v>338.46153846153845</v>
      </c>
      <c r="I41" s="83"/>
    </row>
    <row r="42" spans="1:9" s="78" customFormat="1" ht="36" customHeight="1">
      <c r="A42" s="82" t="s">
        <v>30</v>
      </c>
      <c r="B42" s="49" t="s">
        <v>178</v>
      </c>
      <c r="C42" s="212">
        <v>-18</v>
      </c>
      <c r="D42" s="301">
        <f t="shared" si="5"/>
        <v>-88</v>
      </c>
      <c r="E42" s="212">
        <v>-26</v>
      </c>
      <c r="F42" s="212">
        <v>-88</v>
      </c>
      <c r="G42" s="302">
        <f t="shared" si="6"/>
        <v>-62</v>
      </c>
      <c r="H42" s="94">
        <f t="shared" si="7"/>
        <v>338.46153846153845</v>
      </c>
      <c r="I42" s="83"/>
    </row>
    <row r="43" spans="1:9" s="78" customFormat="1" ht="36" customHeight="1">
      <c r="A43" s="82" t="s">
        <v>61</v>
      </c>
      <c r="B43" s="49">
        <v>1049</v>
      </c>
      <c r="C43" s="212">
        <v>-642</v>
      </c>
      <c r="D43" s="301">
        <f t="shared" si="5"/>
        <v>-796</v>
      </c>
      <c r="E43" s="212">
        <v>-800</v>
      </c>
      <c r="F43" s="212">
        <f>'Розшифровка фінрезультати'!E31</f>
        <v>-796</v>
      </c>
      <c r="G43" s="212">
        <f t="shared" si="0"/>
        <v>4</v>
      </c>
      <c r="H43" s="94">
        <f t="shared" si="1"/>
        <v>99.5</v>
      </c>
      <c r="I43" s="83"/>
    </row>
    <row r="44" spans="1:9" s="78" customFormat="1" ht="44.25" customHeight="1">
      <c r="A44" s="79" t="s">
        <v>87</v>
      </c>
      <c r="B44" s="48">
        <v>1060</v>
      </c>
      <c r="C44" s="211">
        <f>SUM(C45:C51)</f>
        <v>0</v>
      </c>
      <c r="D44" s="301" t="str">
        <f t="shared" si="5"/>
        <v xml:space="preserve"> </v>
      </c>
      <c r="E44" s="211">
        <f>SUM(E45:E51)</f>
        <v>0</v>
      </c>
      <c r="F44" s="211" t="s">
        <v>284</v>
      </c>
      <c r="G44" s="212"/>
      <c r="H44" s="94"/>
      <c r="I44" s="48"/>
    </row>
    <row r="45" spans="1:9" s="78" customFormat="1" ht="36" customHeight="1">
      <c r="A45" s="82" t="s">
        <v>77</v>
      </c>
      <c r="B45" s="49">
        <v>1061</v>
      </c>
      <c r="C45" s="212" t="s">
        <v>119</v>
      </c>
      <c r="D45" s="301" t="str">
        <f t="shared" si="5"/>
        <v>(    )</v>
      </c>
      <c r="E45" s="212" t="s">
        <v>119</v>
      </c>
      <c r="F45" s="212" t="s">
        <v>119</v>
      </c>
      <c r="G45" s="212"/>
      <c r="H45" s="94"/>
      <c r="I45" s="83"/>
    </row>
    <row r="46" spans="1:9" s="78" customFormat="1" ht="36" customHeight="1">
      <c r="A46" s="82" t="s">
        <v>78</v>
      </c>
      <c r="B46" s="49">
        <v>1062</v>
      </c>
      <c r="C46" s="212" t="s">
        <v>119</v>
      </c>
      <c r="D46" s="301" t="str">
        <f t="shared" si="5"/>
        <v>(    )</v>
      </c>
      <c r="E46" s="212" t="s">
        <v>119</v>
      </c>
      <c r="F46" s="212" t="s">
        <v>119</v>
      </c>
      <c r="G46" s="212"/>
      <c r="H46" s="94"/>
      <c r="I46" s="83"/>
    </row>
    <row r="47" spans="1:9" s="78" customFormat="1" ht="36" customHeight="1">
      <c r="A47" s="82" t="s">
        <v>19</v>
      </c>
      <c r="B47" s="49">
        <v>1063</v>
      </c>
      <c r="C47" s="212" t="s">
        <v>119</v>
      </c>
      <c r="D47" s="301" t="str">
        <f t="shared" si="5"/>
        <v>(    )</v>
      </c>
      <c r="E47" s="212" t="s">
        <v>119</v>
      </c>
      <c r="F47" s="212" t="s">
        <v>119</v>
      </c>
      <c r="G47" s="212"/>
      <c r="H47" s="94"/>
      <c r="I47" s="83"/>
    </row>
    <row r="48" spans="1:9" s="78" customFormat="1" ht="36" customHeight="1">
      <c r="A48" s="82" t="s">
        <v>20</v>
      </c>
      <c r="B48" s="49">
        <v>1064</v>
      </c>
      <c r="C48" s="212" t="s">
        <v>119</v>
      </c>
      <c r="D48" s="301" t="str">
        <f t="shared" si="5"/>
        <v>(    )</v>
      </c>
      <c r="E48" s="212" t="s">
        <v>119</v>
      </c>
      <c r="F48" s="212" t="s">
        <v>119</v>
      </c>
      <c r="G48" s="212"/>
      <c r="H48" s="94"/>
      <c r="I48" s="83"/>
    </row>
    <row r="49" spans="1:9" s="78" customFormat="1" ht="36" customHeight="1">
      <c r="A49" s="82" t="s">
        <v>39</v>
      </c>
      <c r="B49" s="49">
        <v>1065</v>
      </c>
      <c r="C49" s="212" t="s">
        <v>119</v>
      </c>
      <c r="D49" s="301" t="str">
        <f t="shared" si="5"/>
        <v>(    )</v>
      </c>
      <c r="E49" s="212" t="s">
        <v>119</v>
      </c>
      <c r="F49" s="212" t="s">
        <v>119</v>
      </c>
      <c r="G49" s="212"/>
      <c r="H49" s="94"/>
      <c r="I49" s="83"/>
    </row>
    <row r="50" spans="1:9" s="78" customFormat="1" ht="36" customHeight="1">
      <c r="A50" s="82" t="s">
        <v>47</v>
      </c>
      <c r="B50" s="49">
        <v>1066</v>
      </c>
      <c r="C50" s="212" t="s">
        <v>119</v>
      </c>
      <c r="D50" s="301" t="str">
        <f t="shared" si="5"/>
        <v>(    )</v>
      </c>
      <c r="E50" s="212" t="s">
        <v>119</v>
      </c>
      <c r="F50" s="212" t="s">
        <v>119</v>
      </c>
      <c r="G50" s="212"/>
      <c r="H50" s="94"/>
      <c r="I50" s="83"/>
    </row>
    <row r="51" spans="1:9" s="78" customFormat="1" ht="36" customHeight="1">
      <c r="A51" s="82" t="s">
        <v>68</v>
      </c>
      <c r="B51" s="49">
        <v>1067</v>
      </c>
      <c r="C51" s="212" t="s">
        <v>119</v>
      </c>
      <c r="D51" s="301" t="str">
        <f t="shared" si="5"/>
        <v>(    )</v>
      </c>
      <c r="E51" s="212" t="s">
        <v>119</v>
      </c>
      <c r="F51" s="212" t="s">
        <v>119</v>
      </c>
      <c r="G51" s="212"/>
      <c r="H51" s="94"/>
      <c r="I51" s="83"/>
    </row>
    <row r="52" spans="1:9" s="78" customFormat="1" ht="44.25" customHeight="1">
      <c r="A52" s="86" t="s">
        <v>125</v>
      </c>
      <c r="B52" s="48">
        <v>1070</v>
      </c>
      <c r="C52" s="211">
        <f>SUM(C53:C55)</f>
        <v>1</v>
      </c>
      <c r="D52" s="211">
        <f>SUM(D53:D55)</f>
        <v>35</v>
      </c>
      <c r="E52" s="211">
        <f>SUM(E53:E55)</f>
        <v>0</v>
      </c>
      <c r="F52" s="211">
        <f>SUM(F53:F55)</f>
        <v>35</v>
      </c>
      <c r="G52" s="211">
        <f t="shared" si="0"/>
        <v>35</v>
      </c>
      <c r="H52" s="94"/>
      <c r="I52" s="86"/>
    </row>
    <row r="53" spans="1:9" s="78" customFormat="1" ht="36" customHeight="1">
      <c r="A53" s="82" t="s">
        <v>84</v>
      </c>
      <c r="B53" s="49">
        <v>1071</v>
      </c>
      <c r="C53" s="212">
        <v>0</v>
      </c>
      <c r="D53" s="212">
        <f>F53</f>
        <v>0</v>
      </c>
      <c r="E53" s="212">
        <v>0</v>
      </c>
      <c r="F53" s="212">
        <v>0</v>
      </c>
      <c r="G53" s="212">
        <f t="shared" si="0"/>
        <v>0</v>
      </c>
      <c r="H53" s="94"/>
      <c r="I53" s="83"/>
    </row>
    <row r="54" spans="1:9" s="78" customFormat="1" ht="36" customHeight="1">
      <c r="A54" s="82" t="s">
        <v>133</v>
      </c>
      <c r="B54" s="49">
        <v>1072</v>
      </c>
      <c r="C54" s="212">
        <v>0</v>
      </c>
      <c r="D54" s="301">
        <f t="shared" ref="D54:D55" si="8">F54</f>
        <v>0</v>
      </c>
      <c r="E54" s="212">
        <v>0</v>
      </c>
      <c r="F54" s="212">
        <v>0</v>
      </c>
      <c r="G54" s="212">
        <f t="shared" si="0"/>
        <v>0</v>
      </c>
      <c r="H54" s="94"/>
      <c r="I54" s="83"/>
    </row>
    <row r="55" spans="1:9" s="78" customFormat="1" ht="36" customHeight="1">
      <c r="A55" s="82" t="s">
        <v>126</v>
      </c>
      <c r="B55" s="49">
        <v>1073</v>
      </c>
      <c r="C55" s="212">
        <v>1</v>
      </c>
      <c r="D55" s="301">
        <f t="shared" si="8"/>
        <v>35</v>
      </c>
      <c r="E55" s="212"/>
      <c r="F55" s="212">
        <f>'Розшифровка фінрезультати'!E43</f>
        <v>35</v>
      </c>
      <c r="G55" s="212">
        <f t="shared" si="0"/>
        <v>35</v>
      </c>
      <c r="H55" s="94"/>
      <c r="I55" s="83"/>
    </row>
    <row r="56" spans="1:9" s="78" customFormat="1" ht="44.25" customHeight="1">
      <c r="A56" s="86" t="s">
        <v>48</v>
      </c>
      <c r="B56" s="48">
        <v>1080</v>
      </c>
      <c r="C56" s="211">
        <f>SUM(C57:C62)</f>
        <v>-813</v>
      </c>
      <c r="D56" s="211">
        <f>SUM(D57:D62)</f>
        <v>-18</v>
      </c>
      <c r="E56" s="211">
        <f>SUM(E57:E62)</f>
        <v>-18</v>
      </c>
      <c r="F56" s="211">
        <f>SUM(F57:F62)</f>
        <v>-18</v>
      </c>
      <c r="G56" s="303">
        <f t="shared" ref="G56:G62" si="9">F56-E56</f>
        <v>0</v>
      </c>
      <c r="H56" s="93">
        <f t="shared" ref="H56:H62" si="10">(F56/E56)*100</f>
        <v>100</v>
      </c>
      <c r="I56" s="86"/>
    </row>
    <row r="57" spans="1:9" s="78" customFormat="1" ht="36" customHeight="1">
      <c r="A57" s="82" t="s">
        <v>84</v>
      </c>
      <c r="B57" s="49">
        <v>1081</v>
      </c>
      <c r="C57" s="212">
        <v>0</v>
      </c>
      <c r="D57" s="212">
        <f>F57</f>
        <v>0</v>
      </c>
      <c r="E57" s="212">
        <v>0</v>
      </c>
      <c r="F57" s="212">
        <v>0</v>
      </c>
      <c r="G57" s="303"/>
      <c r="H57" s="93"/>
      <c r="I57" s="83"/>
    </row>
    <row r="58" spans="1:9" s="78" customFormat="1" ht="36" customHeight="1">
      <c r="A58" s="82" t="s">
        <v>151</v>
      </c>
      <c r="B58" s="49">
        <v>1082</v>
      </c>
      <c r="C58" s="212">
        <v>0</v>
      </c>
      <c r="D58" s="301">
        <f t="shared" ref="D58:D62" si="11">F58</f>
        <v>0</v>
      </c>
      <c r="E58" s="212">
        <v>0</v>
      </c>
      <c r="F58" s="212">
        <v>0</v>
      </c>
      <c r="G58" s="303"/>
      <c r="H58" s="93"/>
      <c r="I58" s="83"/>
    </row>
    <row r="59" spans="1:9" s="78" customFormat="1" ht="36" customHeight="1">
      <c r="A59" s="82" t="s">
        <v>43</v>
      </c>
      <c r="B59" s="49">
        <v>1083</v>
      </c>
      <c r="C59" s="212" t="s">
        <v>119</v>
      </c>
      <c r="D59" s="301" t="str">
        <f t="shared" si="11"/>
        <v>(    )</v>
      </c>
      <c r="E59" s="212" t="s">
        <v>119</v>
      </c>
      <c r="F59" s="212" t="s">
        <v>119</v>
      </c>
      <c r="G59" s="303"/>
      <c r="H59" s="93"/>
      <c r="I59" s="83"/>
    </row>
    <row r="60" spans="1:9" s="78" customFormat="1" ht="36" customHeight="1">
      <c r="A60" s="82" t="s">
        <v>31</v>
      </c>
      <c r="B60" s="49">
        <v>1084</v>
      </c>
      <c r="C60" s="212" t="s">
        <v>119</v>
      </c>
      <c r="D60" s="301" t="str">
        <f t="shared" si="11"/>
        <v>(    )</v>
      </c>
      <c r="E60" s="212" t="s">
        <v>119</v>
      </c>
      <c r="F60" s="212" t="s">
        <v>119</v>
      </c>
      <c r="G60" s="303"/>
      <c r="H60" s="93"/>
      <c r="I60" s="83"/>
    </row>
    <row r="61" spans="1:9" s="78" customFormat="1" ht="36" customHeight="1">
      <c r="A61" s="82" t="s">
        <v>38</v>
      </c>
      <c r="B61" s="49">
        <v>1085</v>
      </c>
      <c r="C61" s="212" t="s">
        <v>119</v>
      </c>
      <c r="D61" s="301" t="str">
        <f t="shared" si="11"/>
        <v>(    )</v>
      </c>
      <c r="E61" s="212" t="s">
        <v>119</v>
      </c>
      <c r="F61" s="212" t="s">
        <v>119</v>
      </c>
      <c r="G61" s="303"/>
      <c r="H61" s="93"/>
      <c r="I61" s="83"/>
    </row>
    <row r="62" spans="1:9" s="78" customFormat="1" ht="36" customHeight="1">
      <c r="A62" s="82" t="s">
        <v>94</v>
      </c>
      <c r="B62" s="49">
        <v>1086</v>
      </c>
      <c r="C62" s="212">
        <v>-813</v>
      </c>
      <c r="D62" s="301">
        <f t="shared" si="11"/>
        <v>-18</v>
      </c>
      <c r="E62" s="212">
        <v>-18</v>
      </c>
      <c r="F62" s="212">
        <f>'Розшифровка фінрезультати'!E49</f>
        <v>-18</v>
      </c>
      <c r="G62" s="318">
        <f t="shared" si="9"/>
        <v>0</v>
      </c>
      <c r="H62" s="94">
        <f t="shared" si="10"/>
        <v>100</v>
      </c>
      <c r="I62" s="83"/>
    </row>
    <row r="63" spans="1:9" s="78" customFormat="1" ht="44.25" customHeight="1">
      <c r="A63" s="86" t="s">
        <v>3</v>
      </c>
      <c r="B63" s="48">
        <v>1100</v>
      </c>
      <c r="C63" s="183">
        <f>SUM(C22,C23,C44,C52,C56)</f>
        <v>3871</v>
      </c>
      <c r="D63" s="183">
        <f>SUM(D22,D23,D44,D52,D56)</f>
        <v>8418</v>
      </c>
      <c r="E63" s="183">
        <f>SUM(E22,E23,E44,E52,E56)</f>
        <v>2816</v>
      </c>
      <c r="F63" s="183">
        <f>SUM(F22,F23,F44,F52,F56)</f>
        <v>8418</v>
      </c>
      <c r="G63" s="211">
        <f t="shared" si="0"/>
        <v>5602</v>
      </c>
      <c r="H63" s="93">
        <f t="shared" si="1"/>
        <v>298.93465909090907</v>
      </c>
      <c r="I63" s="86"/>
    </row>
    <row r="64" spans="1:9" s="78" customFormat="1" ht="36" customHeight="1">
      <c r="A64" s="82" t="s">
        <v>59</v>
      </c>
      <c r="B64" s="49">
        <v>1110</v>
      </c>
      <c r="C64" s="212"/>
      <c r="D64" s="212"/>
      <c r="E64" s="212"/>
      <c r="F64" s="212"/>
      <c r="G64" s="212"/>
      <c r="H64" s="94"/>
      <c r="I64" s="83"/>
    </row>
    <row r="65" spans="1:9" s="78" customFormat="1" ht="36" customHeight="1">
      <c r="A65" s="82" t="s">
        <v>62</v>
      </c>
      <c r="B65" s="49">
        <v>1120</v>
      </c>
      <c r="C65" s="212" t="s">
        <v>119</v>
      </c>
      <c r="D65" s="212" t="s">
        <v>119</v>
      </c>
      <c r="E65" s="212" t="s">
        <v>119</v>
      </c>
      <c r="F65" s="212" t="s">
        <v>119</v>
      </c>
      <c r="G65" s="212"/>
      <c r="H65" s="94"/>
      <c r="I65" s="83"/>
    </row>
    <row r="66" spans="1:9" s="78" customFormat="1" ht="44.25" customHeight="1">
      <c r="A66" s="86" t="s">
        <v>60</v>
      </c>
      <c r="B66" s="48">
        <v>1130</v>
      </c>
      <c r="C66" s="183"/>
      <c r="D66" s="183"/>
      <c r="E66" s="183"/>
      <c r="F66" s="183"/>
      <c r="G66" s="212"/>
      <c r="H66" s="94"/>
      <c r="I66" s="86"/>
    </row>
    <row r="67" spans="1:9" s="78" customFormat="1" ht="44.25" customHeight="1">
      <c r="A67" s="86" t="s">
        <v>424</v>
      </c>
      <c r="B67" s="48">
        <v>1140</v>
      </c>
      <c r="C67" s="211">
        <v>-283</v>
      </c>
      <c r="D67" s="211">
        <f>F67</f>
        <v>-231</v>
      </c>
      <c r="E67" s="211">
        <v>-166</v>
      </c>
      <c r="F67" s="211">
        <v>-231</v>
      </c>
      <c r="G67" s="211">
        <f t="shared" si="0"/>
        <v>-65</v>
      </c>
      <c r="H67" s="93">
        <f t="shared" si="1"/>
        <v>139.15662650602408</v>
      </c>
      <c r="I67" s="86"/>
    </row>
    <row r="68" spans="1:9" s="78" customFormat="1" ht="44.25" customHeight="1">
      <c r="A68" s="86" t="s">
        <v>127</v>
      </c>
      <c r="B68" s="48">
        <v>1150</v>
      </c>
      <c r="C68" s="183">
        <f>SUM(C69:C70)</f>
        <v>367</v>
      </c>
      <c r="D68" s="183">
        <f>SUM(D69:D70)</f>
        <v>530</v>
      </c>
      <c r="E68" s="183">
        <f>SUM(E69:E70)</f>
        <v>264</v>
      </c>
      <c r="F68" s="183">
        <f>SUM(F69:F70)</f>
        <v>530</v>
      </c>
      <c r="G68" s="211">
        <f t="shared" si="0"/>
        <v>266</v>
      </c>
      <c r="H68" s="93">
        <f t="shared" si="1"/>
        <v>200.75757575757578</v>
      </c>
      <c r="I68" s="86"/>
    </row>
    <row r="69" spans="1:9" s="78" customFormat="1" ht="36" customHeight="1">
      <c r="A69" s="82" t="s">
        <v>84</v>
      </c>
      <c r="B69" s="49">
        <v>1151</v>
      </c>
      <c r="C69" s="212"/>
      <c r="D69" s="212"/>
      <c r="E69" s="212"/>
      <c r="F69" s="212"/>
      <c r="G69" s="212"/>
      <c r="H69" s="94"/>
      <c r="I69" s="83"/>
    </row>
    <row r="70" spans="1:9" s="78" customFormat="1" ht="44.25" customHeight="1">
      <c r="A70" s="312" t="s">
        <v>326</v>
      </c>
      <c r="B70" s="49">
        <v>1152</v>
      </c>
      <c r="C70" s="212">
        <v>367</v>
      </c>
      <c r="D70" s="212">
        <f>F70</f>
        <v>530</v>
      </c>
      <c r="E70" s="212">
        <v>264</v>
      </c>
      <c r="F70" s="212">
        <f>'Розшифровка фінрезультати'!E55</f>
        <v>530</v>
      </c>
      <c r="G70" s="212">
        <f t="shared" si="0"/>
        <v>266</v>
      </c>
      <c r="H70" s="94">
        <f t="shared" si="1"/>
        <v>200.75757575757578</v>
      </c>
      <c r="I70" s="83"/>
    </row>
    <row r="71" spans="1:9" s="78" customFormat="1" ht="38.25" customHeight="1">
      <c r="A71" s="86" t="s">
        <v>128</v>
      </c>
      <c r="B71" s="48">
        <v>1160</v>
      </c>
      <c r="C71" s="183">
        <f>SUM(C72:C73)</f>
        <v>-44</v>
      </c>
      <c r="D71" s="183">
        <f>SUM(D72:D73)</f>
        <v>-20</v>
      </c>
      <c r="E71" s="183">
        <f>SUM(E72:E73)</f>
        <v>-18</v>
      </c>
      <c r="F71" s="183">
        <f>SUM(F72:F73)</f>
        <v>-20</v>
      </c>
      <c r="G71" s="303">
        <f t="shared" ref="G71:G75" si="12">F71-E71</f>
        <v>-2</v>
      </c>
      <c r="H71" s="93">
        <f t="shared" si="1"/>
        <v>111.11111111111111</v>
      </c>
      <c r="I71" s="86"/>
    </row>
    <row r="72" spans="1:9" s="78" customFormat="1" ht="37.5" customHeight="1">
      <c r="A72" s="82" t="s">
        <v>84</v>
      </c>
      <c r="B72" s="49">
        <v>1161</v>
      </c>
      <c r="C72" s="212" t="s">
        <v>119</v>
      </c>
      <c r="D72" s="212" t="str">
        <f>F72</f>
        <v>(    )</v>
      </c>
      <c r="E72" s="212" t="s">
        <v>119</v>
      </c>
      <c r="F72" s="212" t="s">
        <v>119</v>
      </c>
      <c r="G72" s="302"/>
      <c r="H72" s="94"/>
      <c r="I72" s="83"/>
    </row>
    <row r="73" spans="1:9" s="78" customFormat="1" ht="39" customHeight="1">
      <c r="A73" s="82" t="s">
        <v>67</v>
      </c>
      <c r="B73" s="49">
        <v>1162</v>
      </c>
      <c r="C73" s="212">
        <v>-44</v>
      </c>
      <c r="D73" s="301">
        <f>F73</f>
        <v>-20</v>
      </c>
      <c r="E73" s="212">
        <v>-18</v>
      </c>
      <c r="F73" s="212">
        <f>'Розшифровка фінрезультати'!E60</f>
        <v>-20</v>
      </c>
      <c r="G73" s="302">
        <f t="shared" si="12"/>
        <v>-2</v>
      </c>
      <c r="H73" s="94">
        <f t="shared" si="1"/>
        <v>111.11111111111111</v>
      </c>
      <c r="I73" s="83"/>
    </row>
    <row r="74" spans="1:9" s="78" customFormat="1" ht="36" customHeight="1">
      <c r="A74" s="161" t="s">
        <v>53</v>
      </c>
      <c r="B74" s="80">
        <v>1170</v>
      </c>
      <c r="C74" s="211">
        <f>SUM(C63,C64,C65,C66,C67,C68,C71)</f>
        <v>3911</v>
      </c>
      <c r="D74" s="211">
        <f>SUM(D63,D64,D65,D66,D67,D68,D71)</f>
        <v>8697</v>
      </c>
      <c r="E74" s="211">
        <f>SUM(E63,E64,E65,E66,E67,E68,E71)</f>
        <v>2896</v>
      </c>
      <c r="F74" s="211">
        <f>SUM(F63,F64,F65,F66,F67,F68,F71)</f>
        <v>8697</v>
      </c>
      <c r="G74" s="303">
        <f t="shared" si="12"/>
        <v>5801</v>
      </c>
      <c r="H74" s="93">
        <f t="shared" ref="H74:H75" si="13">(F74/E74)*100</f>
        <v>300.31077348066299</v>
      </c>
      <c r="I74" s="81"/>
    </row>
    <row r="75" spans="1:9" s="78" customFormat="1" ht="39" customHeight="1">
      <c r="A75" s="82" t="s">
        <v>120</v>
      </c>
      <c r="B75" s="49">
        <v>1180</v>
      </c>
      <c r="C75" s="212" t="s">
        <v>119</v>
      </c>
      <c r="D75" s="212">
        <v>-212</v>
      </c>
      <c r="E75" s="212">
        <v>-521</v>
      </c>
      <c r="F75" s="212">
        <v>-212</v>
      </c>
      <c r="G75" s="302">
        <f t="shared" si="12"/>
        <v>309</v>
      </c>
      <c r="H75" s="94">
        <f t="shared" si="13"/>
        <v>40.690978886756241</v>
      </c>
      <c r="I75" s="83"/>
    </row>
    <row r="76" spans="1:9" s="78" customFormat="1" ht="39" customHeight="1">
      <c r="A76" s="82" t="s">
        <v>121</v>
      </c>
      <c r="B76" s="49">
        <v>1181</v>
      </c>
      <c r="C76" s="212"/>
      <c r="D76" s="212"/>
      <c r="E76" s="212"/>
      <c r="F76" s="212"/>
      <c r="G76" s="212"/>
      <c r="H76" s="94"/>
      <c r="I76" s="83"/>
    </row>
    <row r="77" spans="1:9" s="78" customFormat="1" ht="39" customHeight="1">
      <c r="A77" s="82" t="s">
        <v>122</v>
      </c>
      <c r="B77" s="49">
        <v>1190</v>
      </c>
      <c r="C77" s="212"/>
      <c r="D77" s="212"/>
      <c r="E77" s="212"/>
      <c r="F77" s="212"/>
      <c r="G77" s="212"/>
      <c r="H77" s="94"/>
      <c r="I77" s="83"/>
    </row>
    <row r="78" spans="1:9" s="78" customFormat="1" ht="39" customHeight="1">
      <c r="A78" s="82" t="s">
        <v>123</v>
      </c>
      <c r="B78" s="49">
        <v>1191</v>
      </c>
      <c r="C78" s="212" t="s">
        <v>119</v>
      </c>
      <c r="D78" s="212" t="s">
        <v>119</v>
      </c>
      <c r="E78" s="212" t="s">
        <v>119</v>
      </c>
      <c r="F78" s="212" t="s">
        <v>119</v>
      </c>
      <c r="G78" s="212"/>
      <c r="H78" s="94"/>
      <c r="I78" s="83"/>
    </row>
    <row r="79" spans="1:9" s="78" customFormat="1" ht="38.25" customHeight="1">
      <c r="A79" s="86" t="s">
        <v>132</v>
      </c>
      <c r="B79" s="48">
        <v>1200</v>
      </c>
      <c r="C79" s="183">
        <f>SUM(C74,C75,C76,C77,C78)</f>
        <v>3911</v>
      </c>
      <c r="D79" s="183">
        <f>SUM(D74,D75,D76,D77,D78)</f>
        <v>8485</v>
      </c>
      <c r="E79" s="183">
        <f>SUM(E74,E75,E76,E77,E78)</f>
        <v>2375</v>
      </c>
      <c r="F79" s="183">
        <f>SUM(F74,F75,F76,F77,F78)</f>
        <v>8485</v>
      </c>
      <c r="G79" s="211">
        <f t="shared" ref="G79:G99" si="14">F79-E79</f>
        <v>6110</v>
      </c>
      <c r="H79" s="93">
        <f t="shared" ref="H79:H80" si="15">(F79/E79)*100</f>
        <v>357.26315789473688</v>
      </c>
      <c r="I79" s="86"/>
    </row>
    <row r="80" spans="1:9" s="78" customFormat="1" ht="39" customHeight="1">
      <c r="A80" s="82" t="s">
        <v>11</v>
      </c>
      <c r="B80" s="49">
        <v>1201</v>
      </c>
      <c r="C80" s="316">
        <f>C79</f>
        <v>3911</v>
      </c>
      <c r="D80" s="212">
        <f>F80</f>
        <v>8485</v>
      </c>
      <c r="E80" s="212">
        <v>2375</v>
      </c>
      <c r="F80" s="212">
        <f>F79</f>
        <v>8485</v>
      </c>
      <c r="G80" s="212">
        <f t="shared" si="14"/>
        <v>6110</v>
      </c>
      <c r="H80" s="94">
        <f t="shared" si="15"/>
        <v>357.26315789473688</v>
      </c>
      <c r="I80" s="83"/>
    </row>
    <row r="81" spans="1:9" s="78" customFormat="1" ht="39" customHeight="1">
      <c r="A81" s="82" t="s">
        <v>12</v>
      </c>
      <c r="B81" s="49">
        <v>1202</v>
      </c>
      <c r="C81" s="212"/>
      <c r="D81" s="301">
        <f>F81</f>
        <v>0</v>
      </c>
      <c r="E81" s="212"/>
      <c r="F81" s="212"/>
      <c r="G81" s="212">
        <f t="shared" si="14"/>
        <v>0</v>
      </c>
      <c r="H81" s="94"/>
      <c r="I81" s="83"/>
    </row>
    <row r="82" spans="1:9" s="78" customFormat="1" ht="38.25" customHeight="1">
      <c r="A82" s="86" t="s">
        <v>8</v>
      </c>
      <c r="B82" s="48">
        <v>1210</v>
      </c>
      <c r="C82" s="211">
        <f>SUM(C12,C52,C64,C66,C68,C76,C77)</f>
        <v>57178</v>
      </c>
      <c r="D82" s="211">
        <f>SUM(D12,D52,D64,D66,D68,D76,D77)</f>
        <v>69984</v>
      </c>
      <c r="E82" s="211">
        <f>SUM(E12,E52,E64,E66,E68,E76,E77)</f>
        <v>70020</v>
      </c>
      <c r="F82" s="211">
        <f>SUM(F12,F52,F64,F66,F68,F76,F77)</f>
        <v>69984</v>
      </c>
      <c r="G82" s="211">
        <f t="shared" si="14"/>
        <v>-36</v>
      </c>
      <c r="H82" s="93">
        <f t="shared" ref="H82:H99" si="16">(F82/E82)*100</f>
        <v>99.948586118251924</v>
      </c>
      <c r="I82" s="86"/>
    </row>
    <row r="83" spans="1:9" s="78" customFormat="1" ht="39.75" customHeight="1">
      <c r="A83" s="86" t="s">
        <v>65</v>
      </c>
      <c r="B83" s="48">
        <v>1220</v>
      </c>
      <c r="C83" s="183">
        <f>SUM(C13,C23,C44,C56,C65,C67,C71,C75,C78)</f>
        <v>-53267</v>
      </c>
      <c r="D83" s="183">
        <f>SUM(D13,D23,D44,D56,D65,D67,D71,D75,D78)</f>
        <v>-61499</v>
      </c>
      <c r="E83" s="183">
        <f>SUM(E13,E23,E44,E56,E65,E67,E71,E75,E78)</f>
        <v>-67645</v>
      </c>
      <c r="F83" s="183">
        <f>SUM(F13,F23,F44,F56,F65,F67,F71,F75,F78)</f>
        <v>-61499</v>
      </c>
      <c r="G83" s="211">
        <f t="shared" si="14"/>
        <v>6146</v>
      </c>
      <c r="H83" s="93">
        <f t="shared" si="16"/>
        <v>90.914332175327075</v>
      </c>
      <c r="I83" s="86"/>
    </row>
    <row r="84" spans="1:9" s="78" customFormat="1" ht="39" customHeight="1">
      <c r="A84" s="82" t="s">
        <v>95</v>
      </c>
      <c r="B84" s="49">
        <v>1230</v>
      </c>
      <c r="C84" s="212"/>
      <c r="D84" s="212"/>
      <c r="E84" s="212"/>
      <c r="F84" s="212"/>
      <c r="G84" s="212"/>
      <c r="H84" s="94"/>
      <c r="I84" s="83"/>
    </row>
    <row r="85" spans="1:9" s="78" customFormat="1" ht="36.75" customHeight="1">
      <c r="A85" s="86" t="s">
        <v>75</v>
      </c>
      <c r="B85" s="86"/>
      <c r="C85" s="183"/>
      <c r="D85" s="183"/>
      <c r="E85" s="183"/>
      <c r="F85" s="183"/>
      <c r="G85" s="212"/>
      <c r="H85" s="94"/>
      <c r="I85" s="86"/>
    </row>
    <row r="86" spans="1:9" s="78" customFormat="1" ht="39" customHeight="1">
      <c r="A86" s="82" t="s">
        <v>101</v>
      </c>
      <c r="B86" s="49">
        <v>1300</v>
      </c>
      <c r="C86" s="212">
        <f>C63</f>
        <v>3871</v>
      </c>
      <c r="D86" s="212">
        <f>D63</f>
        <v>8418</v>
      </c>
      <c r="E86" s="212">
        <f>E63</f>
        <v>2816</v>
      </c>
      <c r="F86" s="212">
        <f>F63</f>
        <v>8418</v>
      </c>
      <c r="G86" s="212">
        <f t="shared" si="14"/>
        <v>5602</v>
      </c>
      <c r="H86" s="94">
        <f t="shared" si="16"/>
        <v>298.93465909090907</v>
      </c>
      <c r="I86" s="83"/>
    </row>
    <row r="87" spans="1:9" s="78" customFormat="1" ht="39" customHeight="1">
      <c r="A87" s="82" t="s">
        <v>134</v>
      </c>
      <c r="B87" s="49">
        <v>1301</v>
      </c>
      <c r="C87" s="212">
        <f>C97</f>
        <v>2807</v>
      </c>
      <c r="D87" s="212">
        <f>D97</f>
        <v>2719</v>
      </c>
      <c r="E87" s="212">
        <f>E97</f>
        <v>2774</v>
      </c>
      <c r="F87" s="212">
        <f>F97</f>
        <v>2719</v>
      </c>
      <c r="G87" s="212">
        <f t="shared" si="14"/>
        <v>-55</v>
      </c>
      <c r="H87" s="94">
        <f t="shared" si="16"/>
        <v>98.017303532804618</v>
      </c>
      <c r="I87" s="83"/>
    </row>
    <row r="88" spans="1:9" s="78" customFormat="1" ht="39" customHeight="1">
      <c r="A88" s="82" t="s">
        <v>135</v>
      </c>
      <c r="B88" s="49">
        <v>1302</v>
      </c>
      <c r="C88" s="212">
        <f>C53</f>
        <v>0</v>
      </c>
      <c r="D88" s="212">
        <f>D53</f>
        <v>0</v>
      </c>
      <c r="E88" s="212">
        <f>E53</f>
        <v>0</v>
      </c>
      <c r="F88" s="212">
        <f>F53</f>
        <v>0</v>
      </c>
      <c r="G88" s="212">
        <f t="shared" si="14"/>
        <v>0</v>
      </c>
      <c r="H88" s="94"/>
      <c r="I88" s="83"/>
    </row>
    <row r="89" spans="1:9" s="78" customFormat="1" ht="39" customHeight="1">
      <c r="A89" s="82" t="s">
        <v>136</v>
      </c>
      <c r="B89" s="49">
        <v>1303</v>
      </c>
      <c r="C89" s="212">
        <f>C57</f>
        <v>0</v>
      </c>
      <c r="D89" s="212">
        <f>D57</f>
        <v>0</v>
      </c>
      <c r="E89" s="212">
        <f>E57</f>
        <v>0</v>
      </c>
      <c r="F89" s="212">
        <f>F57</f>
        <v>0</v>
      </c>
      <c r="G89" s="212">
        <f t="shared" si="14"/>
        <v>0</v>
      </c>
      <c r="H89" s="94"/>
      <c r="I89" s="83"/>
    </row>
    <row r="90" spans="1:9" s="78" customFormat="1" ht="39" customHeight="1">
      <c r="A90" s="82" t="s">
        <v>137</v>
      </c>
      <c r="B90" s="49">
        <v>1304</v>
      </c>
      <c r="C90" s="212">
        <f>C54</f>
        <v>0</v>
      </c>
      <c r="D90" s="212">
        <f>D54</f>
        <v>0</v>
      </c>
      <c r="E90" s="212">
        <f>E54</f>
        <v>0</v>
      </c>
      <c r="F90" s="212">
        <f>F54</f>
        <v>0</v>
      </c>
      <c r="G90" s="212">
        <f t="shared" si="14"/>
        <v>0</v>
      </c>
      <c r="H90" s="94"/>
      <c r="I90" s="83"/>
    </row>
    <row r="91" spans="1:9" s="78" customFormat="1" ht="39" customHeight="1">
      <c r="A91" s="82" t="s">
        <v>138</v>
      </c>
      <c r="B91" s="49">
        <v>1305</v>
      </c>
      <c r="C91" s="212">
        <f>C58</f>
        <v>0</v>
      </c>
      <c r="D91" s="212">
        <f>D58</f>
        <v>0</v>
      </c>
      <c r="E91" s="212">
        <f>E58</f>
        <v>0</v>
      </c>
      <c r="F91" s="212">
        <f>F58</f>
        <v>0</v>
      </c>
      <c r="G91" s="212">
        <f t="shared" si="14"/>
        <v>0</v>
      </c>
      <c r="H91" s="94"/>
      <c r="I91" s="83"/>
    </row>
    <row r="92" spans="1:9" s="78" customFormat="1" ht="27.75" customHeight="1">
      <c r="A92" s="86" t="s">
        <v>72</v>
      </c>
      <c r="B92" s="48">
        <v>1310</v>
      </c>
      <c r="C92" s="183">
        <f>C86+C87-C88-C89-C90-C91</f>
        <v>6678</v>
      </c>
      <c r="D92" s="183">
        <f>D86+D87-D88-D89-D90-D91</f>
        <v>11137</v>
      </c>
      <c r="E92" s="183">
        <f>E86+E87-E88-E89-E90-E91</f>
        <v>5590</v>
      </c>
      <c r="F92" s="183">
        <f>F86+F87-F88-F89-F90-F91</f>
        <v>11137</v>
      </c>
      <c r="G92" s="290">
        <f t="shared" si="14"/>
        <v>5547</v>
      </c>
      <c r="H92" s="93">
        <f t="shared" si="16"/>
        <v>199.23076923076923</v>
      </c>
      <c r="I92" s="86"/>
    </row>
    <row r="93" spans="1:9" s="78" customFormat="1" ht="39" customHeight="1">
      <c r="A93" s="82" t="s">
        <v>88</v>
      </c>
      <c r="B93" s="49"/>
      <c r="C93" s="212"/>
      <c r="D93" s="212"/>
      <c r="E93" s="212"/>
      <c r="F93" s="212"/>
      <c r="G93" s="212"/>
      <c r="H93" s="94"/>
      <c r="I93" s="83"/>
    </row>
    <row r="94" spans="1:9" s="78" customFormat="1" ht="39" customHeight="1">
      <c r="A94" s="82" t="s">
        <v>225</v>
      </c>
      <c r="B94" s="49">
        <v>1400</v>
      </c>
      <c r="C94" s="316">
        <v>19502</v>
      </c>
      <c r="D94" s="212">
        <f>F94</f>
        <v>25226</v>
      </c>
      <c r="E94" s="212">
        <v>29786</v>
      </c>
      <c r="F94" s="212">
        <f>-F14-'Розшифровка фінрезультати'!E40</f>
        <v>25226</v>
      </c>
      <c r="G94" s="212">
        <f t="shared" si="14"/>
        <v>-4560</v>
      </c>
      <c r="H94" s="94">
        <f t="shared" si="16"/>
        <v>84.690794332908084</v>
      </c>
      <c r="I94" s="83"/>
    </row>
    <row r="95" spans="1:9" s="78" customFormat="1" ht="39" customHeight="1">
      <c r="A95" s="82" t="s">
        <v>4</v>
      </c>
      <c r="B95" s="49">
        <v>1410</v>
      </c>
      <c r="C95" s="316">
        <v>18520</v>
      </c>
      <c r="D95" s="301">
        <f t="shared" ref="D95:D98" si="17">F95</f>
        <v>19076</v>
      </c>
      <c r="E95" s="212">
        <v>20046</v>
      </c>
      <c r="F95" s="212">
        <f>-F17-F29</f>
        <v>19076</v>
      </c>
      <c r="G95" s="212">
        <f t="shared" si="14"/>
        <v>-970</v>
      </c>
      <c r="H95" s="94">
        <f t="shared" si="16"/>
        <v>95.161129402374527</v>
      </c>
      <c r="I95" s="83"/>
    </row>
    <row r="96" spans="1:9" s="78" customFormat="1" ht="39" customHeight="1">
      <c r="A96" s="82" t="s">
        <v>5</v>
      </c>
      <c r="B96" s="49">
        <v>1420</v>
      </c>
      <c r="C96" s="316">
        <v>3938</v>
      </c>
      <c r="D96" s="301">
        <f t="shared" si="17"/>
        <v>3989</v>
      </c>
      <c r="E96" s="212">
        <v>4410</v>
      </c>
      <c r="F96" s="318">
        <f>-F18-F30</f>
        <v>3989</v>
      </c>
      <c r="G96" s="212">
        <f t="shared" si="14"/>
        <v>-421</v>
      </c>
      <c r="H96" s="94">
        <f t="shared" si="16"/>
        <v>90.453514739229021</v>
      </c>
      <c r="I96" s="83"/>
    </row>
    <row r="97" spans="1:9" s="78" customFormat="1" ht="39" customHeight="1">
      <c r="A97" s="82" t="s">
        <v>6</v>
      </c>
      <c r="B97" s="49">
        <v>1430</v>
      </c>
      <c r="C97" s="316">
        <v>2807</v>
      </c>
      <c r="D97" s="301">
        <f t="shared" si="17"/>
        <v>2719</v>
      </c>
      <c r="E97" s="212">
        <v>2774</v>
      </c>
      <c r="F97" s="212">
        <f>-F20-F31</f>
        <v>2719</v>
      </c>
      <c r="G97" s="212">
        <f t="shared" si="14"/>
        <v>-55</v>
      </c>
      <c r="H97" s="94">
        <f t="shared" si="16"/>
        <v>98.017303532804618</v>
      </c>
      <c r="I97" s="83"/>
    </row>
    <row r="98" spans="1:9" s="78" customFormat="1" ht="39" customHeight="1">
      <c r="A98" s="82" t="s">
        <v>14</v>
      </c>
      <c r="B98" s="49">
        <v>1440</v>
      </c>
      <c r="C98" s="316">
        <v>8161</v>
      </c>
      <c r="D98" s="301">
        <f t="shared" si="17"/>
        <v>10007</v>
      </c>
      <c r="E98" s="212">
        <v>9918</v>
      </c>
      <c r="F98" s="212">
        <f>-F16-F19-F21-F27-F28-F36-F37-F40-F41-F43+'Розшифровка фінрезультати'!E9+'Розшифровка фінрезультати'!E40-F56</f>
        <v>10007</v>
      </c>
      <c r="G98" s="212">
        <f t="shared" si="14"/>
        <v>89</v>
      </c>
      <c r="H98" s="94">
        <f t="shared" si="16"/>
        <v>100.89735833837467</v>
      </c>
      <c r="I98" s="83"/>
    </row>
    <row r="99" spans="1:9" s="78" customFormat="1" ht="39" customHeight="1">
      <c r="A99" s="162" t="s">
        <v>34</v>
      </c>
      <c r="B99" s="80">
        <v>1450</v>
      </c>
      <c r="C99" s="211">
        <f>SUM(C94,C95:C98)</f>
        <v>52928</v>
      </c>
      <c r="D99" s="211">
        <f>SUM(D94,D95:D98)</f>
        <v>61017</v>
      </c>
      <c r="E99" s="211">
        <f>SUM(E94,E95:E98)</f>
        <v>66934</v>
      </c>
      <c r="F99" s="211">
        <f>SUM(F94,F95:F98)</f>
        <v>61017</v>
      </c>
      <c r="G99" s="211">
        <f t="shared" si="14"/>
        <v>-5917</v>
      </c>
      <c r="H99" s="93">
        <f t="shared" si="16"/>
        <v>91.159948606089586</v>
      </c>
      <c r="I99" s="81"/>
    </row>
    <row r="100" spans="1:9" s="78" customFormat="1" ht="20.399999999999999">
      <c r="A100" s="87"/>
      <c r="B100" s="88"/>
      <c r="C100" s="88"/>
      <c r="D100" s="88"/>
      <c r="E100" s="88"/>
      <c r="F100" s="88"/>
      <c r="G100" s="88"/>
      <c r="H100" s="88"/>
      <c r="I100" s="88"/>
    </row>
    <row r="101" spans="1:9" s="218" customFormat="1" ht="87" customHeight="1">
      <c r="A101" s="214" t="s">
        <v>293</v>
      </c>
      <c r="B101" s="215"/>
      <c r="C101" s="446" t="s">
        <v>322</v>
      </c>
      <c r="D101" s="446"/>
      <c r="E101" s="216"/>
      <c r="F101" s="447" t="s">
        <v>380</v>
      </c>
      <c r="G101" s="447"/>
      <c r="H101" s="447"/>
      <c r="I101" s="217"/>
    </row>
    <row r="102" spans="1:9" s="222" customFormat="1">
      <c r="A102" s="219" t="s">
        <v>179</v>
      </c>
      <c r="B102" s="220"/>
      <c r="C102" s="444" t="s">
        <v>114</v>
      </c>
      <c r="D102" s="444"/>
      <c r="E102" s="220"/>
      <c r="F102" s="445" t="s">
        <v>55</v>
      </c>
      <c r="G102" s="445"/>
      <c r="H102" s="445"/>
      <c r="I102" s="221"/>
    </row>
    <row r="103" spans="1:9">
      <c r="A103" s="90"/>
      <c r="B103" s="89"/>
      <c r="C103" s="89"/>
      <c r="D103" s="89"/>
      <c r="E103" s="89"/>
      <c r="F103" s="89"/>
      <c r="G103" s="89"/>
      <c r="H103" s="89"/>
      <c r="I103" s="89"/>
    </row>
    <row r="104" spans="1:9">
      <c r="A104" s="90"/>
      <c r="B104" s="89"/>
      <c r="C104" s="89"/>
      <c r="D104" s="89"/>
      <c r="E104" s="89"/>
      <c r="F104" s="89"/>
      <c r="G104" s="89"/>
      <c r="H104" s="89"/>
      <c r="I104" s="89"/>
    </row>
    <row r="105" spans="1:9">
      <c r="A105" s="90"/>
      <c r="B105" s="89"/>
      <c r="C105" s="89"/>
      <c r="D105" s="89"/>
      <c r="E105" s="89"/>
      <c r="F105" s="89"/>
      <c r="G105" s="89"/>
      <c r="H105" s="89"/>
      <c r="I105" s="89"/>
    </row>
    <row r="106" spans="1:9">
      <c r="A106" s="90"/>
      <c r="B106" s="89"/>
      <c r="C106" s="89"/>
      <c r="D106" s="89"/>
      <c r="E106" s="89"/>
      <c r="F106" s="89"/>
      <c r="G106" s="89"/>
      <c r="H106" s="89"/>
      <c r="I106" s="89"/>
    </row>
    <row r="107" spans="1:9">
      <c r="A107" s="90"/>
      <c r="B107" s="89"/>
      <c r="C107" s="89"/>
      <c r="D107" s="89"/>
      <c r="E107" s="89"/>
      <c r="F107" s="89"/>
      <c r="G107" s="89"/>
      <c r="H107" s="89"/>
      <c r="I107" s="89"/>
    </row>
    <row r="108" spans="1:9">
      <c r="A108" s="90"/>
      <c r="B108" s="89"/>
      <c r="C108" s="89"/>
      <c r="D108" s="89"/>
      <c r="E108" s="89"/>
      <c r="F108" s="89"/>
      <c r="G108" s="89"/>
      <c r="H108" s="89"/>
      <c r="I108" s="89"/>
    </row>
    <row r="109" spans="1:9">
      <c r="A109" s="90"/>
      <c r="B109" s="89"/>
      <c r="C109" s="89"/>
      <c r="D109" s="89"/>
      <c r="E109" s="89"/>
      <c r="F109" s="89"/>
      <c r="G109" s="89"/>
      <c r="H109" s="89"/>
      <c r="I109" s="89"/>
    </row>
    <row r="110" spans="1:9">
      <c r="A110" s="91"/>
    </row>
    <row r="111" spans="1:9">
      <c r="A111" s="91"/>
    </row>
    <row r="112" spans="1:9">
      <c r="A112" s="91"/>
    </row>
    <row r="113" spans="1:1">
      <c r="A113" s="91"/>
    </row>
    <row r="114" spans="1:1">
      <c r="A114" s="91"/>
    </row>
    <row r="115" spans="1:1">
      <c r="A115" s="91"/>
    </row>
    <row r="116" spans="1:1">
      <c r="A116" s="91"/>
    </row>
    <row r="117" spans="1:1">
      <c r="A117" s="91"/>
    </row>
    <row r="118" spans="1:1">
      <c r="A118" s="91"/>
    </row>
    <row r="119" spans="1:1">
      <c r="A119" s="91"/>
    </row>
    <row r="120" spans="1:1">
      <c r="A120" s="91"/>
    </row>
    <row r="121" spans="1:1">
      <c r="A121" s="91"/>
    </row>
    <row r="122" spans="1:1">
      <c r="A122" s="91"/>
    </row>
    <row r="123" spans="1:1">
      <c r="A123" s="91"/>
    </row>
    <row r="124" spans="1:1">
      <c r="A124" s="91"/>
    </row>
    <row r="125" spans="1:1">
      <c r="A125" s="91"/>
    </row>
    <row r="126" spans="1:1">
      <c r="A126" s="91"/>
    </row>
    <row r="127" spans="1:1">
      <c r="A127" s="91"/>
    </row>
    <row r="128" spans="1:1">
      <c r="A128" s="91"/>
    </row>
    <row r="129" spans="1:1">
      <c r="A129" s="91"/>
    </row>
    <row r="130" spans="1:1">
      <c r="A130" s="91"/>
    </row>
    <row r="131" spans="1:1">
      <c r="A131" s="91"/>
    </row>
    <row r="132" spans="1:1">
      <c r="A132" s="91"/>
    </row>
    <row r="133" spans="1:1">
      <c r="A133" s="91"/>
    </row>
    <row r="134" spans="1:1">
      <c r="A134" s="91"/>
    </row>
    <row r="135" spans="1:1">
      <c r="A135" s="91"/>
    </row>
    <row r="136" spans="1:1">
      <c r="A136" s="91"/>
    </row>
    <row r="137" spans="1:1">
      <c r="A137" s="91"/>
    </row>
    <row r="138" spans="1:1">
      <c r="A138" s="91"/>
    </row>
    <row r="139" spans="1:1">
      <c r="A139" s="91"/>
    </row>
    <row r="140" spans="1:1">
      <c r="A140" s="91"/>
    </row>
    <row r="141" spans="1:1">
      <c r="A141" s="91"/>
    </row>
    <row r="142" spans="1:1">
      <c r="A142" s="91"/>
    </row>
    <row r="143" spans="1:1">
      <c r="A143" s="91"/>
    </row>
    <row r="144" spans="1:1">
      <c r="A144" s="91"/>
    </row>
    <row r="145" spans="1:1">
      <c r="A145" s="91"/>
    </row>
    <row r="146" spans="1:1">
      <c r="A146" s="91"/>
    </row>
    <row r="147" spans="1:1">
      <c r="A147" s="91"/>
    </row>
    <row r="148" spans="1:1">
      <c r="A148" s="91"/>
    </row>
    <row r="149" spans="1:1">
      <c r="A149" s="91"/>
    </row>
    <row r="150" spans="1:1">
      <c r="A150" s="91"/>
    </row>
    <row r="151" spans="1:1">
      <c r="A151" s="91"/>
    </row>
    <row r="152" spans="1:1">
      <c r="A152" s="91"/>
    </row>
    <row r="153" spans="1:1">
      <c r="A153" s="91"/>
    </row>
    <row r="154" spans="1:1">
      <c r="A154" s="91"/>
    </row>
    <row r="155" spans="1:1">
      <c r="A155" s="91"/>
    </row>
    <row r="156" spans="1:1">
      <c r="A156" s="91"/>
    </row>
    <row r="157" spans="1:1">
      <c r="A157" s="91"/>
    </row>
    <row r="158" spans="1:1">
      <c r="A158" s="91"/>
    </row>
    <row r="159" spans="1:1">
      <c r="A159" s="91"/>
    </row>
    <row r="160" spans="1:1">
      <c r="A160" s="91"/>
    </row>
    <row r="161" spans="1:1">
      <c r="A161" s="92"/>
    </row>
    <row r="162" spans="1:1">
      <c r="A162" s="92"/>
    </row>
    <row r="163" spans="1:1">
      <c r="A163" s="92"/>
    </row>
    <row r="164" spans="1:1">
      <c r="A164" s="92"/>
    </row>
    <row r="165" spans="1:1">
      <c r="A165" s="92"/>
    </row>
    <row r="166" spans="1:1">
      <c r="A166" s="92"/>
    </row>
    <row r="167" spans="1:1">
      <c r="A167" s="92"/>
    </row>
    <row r="168" spans="1:1">
      <c r="A168" s="92"/>
    </row>
    <row r="169" spans="1:1">
      <c r="A169" s="92"/>
    </row>
    <row r="170" spans="1:1">
      <c r="A170" s="92"/>
    </row>
    <row r="171" spans="1:1">
      <c r="A171" s="92"/>
    </row>
    <row r="172" spans="1:1">
      <c r="A172" s="92"/>
    </row>
    <row r="173" spans="1:1">
      <c r="A173" s="92"/>
    </row>
    <row r="174" spans="1:1">
      <c r="A174" s="92"/>
    </row>
    <row r="175" spans="1:1">
      <c r="A175" s="92"/>
    </row>
    <row r="176" spans="1:1">
      <c r="A176" s="92"/>
    </row>
    <row r="177" spans="1:1">
      <c r="A177" s="92"/>
    </row>
    <row r="178" spans="1:1">
      <c r="A178" s="92"/>
    </row>
    <row r="179" spans="1:1">
      <c r="A179" s="92"/>
    </row>
    <row r="180" spans="1:1">
      <c r="A180" s="92"/>
    </row>
    <row r="181" spans="1:1">
      <c r="A181" s="92"/>
    </row>
    <row r="182" spans="1:1">
      <c r="A182" s="92"/>
    </row>
    <row r="183" spans="1:1">
      <c r="A183" s="92"/>
    </row>
    <row r="184" spans="1:1">
      <c r="A184" s="92"/>
    </row>
    <row r="185" spans="1:1">
      <c r="A185" s="92"/>
    </row>
    <row r="186" spans="1:1">
      <c r="A186" s="92"/>
    </row>
    <row r="187" spans="1:1">
      <c r="A187" s="92"/>
    </row>
    <row r="188" spans="1:1">
      <c r="A188" s="92"/>
    </row>
    <row r="189" spans="1:1">
      <c r="A189" s="92"/>
    </row>
    <row r="190" spans="1:1">
      <c r="A190" s="92"/>
    </row>
    <row r="191" spans="1:1">
      <c r="A191" s="92"/>
    </row>
    <row r="192" spans="1:1">
      <c r="A192" s="92"/>
    </row>
    <row r="193" spans="1:1">
      <c r="A193" s="92"/>
    </row>
    <row r="194" spans="1:1">
      <c r="A194" s="92"/>
    </row>
    <row r="195" spans="1:1">
      <c r="A195" s="92"/>
    </row>
    <row r="196" spans="1:1">
      <c r="A196" s="92"/>
    </row>
    <row r="197" spans="1:1">
      <c r="A197" s="92"/>
    </row>
    <row r="198" spans="1:1">
      <c r="A198" s="92"/>
    </row>
    <row r="199" spans="1:1">
      <c r="A199" s="92"/>
    </row>
    <row r="200" spans="1:1">
      <c r="A200" s="92"/>
    </row>
    <row r="201" spans="1:1">
      <c r="A201" s="92"/>
    </row>
    <row r="202" spans="1:1">
      <c r="A202" s="92"/>
    </row>
    <row r="203" spans="1:1">
      <c r="A203" s="92"/>
    </row>
    <row r="204" spans="1:1">
      <c r="A204" s="92"/>
    </row>
    <row r="205" spans="1:1">
      <c r="A205" s="92"/>
    </row>
    <row r="206" spans="1:1">
      <c r="A206" s="92"/>
    </row>
    <row r="207" spans="1:1">
      <c r="A207" s="92"/>
    </row>
    <row r="208" spans="1:1">
      <c r="A208" s="92"/>
    </row>
    <row r="209" spans="1:1">
      <c r="A209" s="92"/>
    </row>
    <row r="210" spans="1:1">
      <c r="A210" s="92"/>
    </row>
    <row r="211" spans="1:1">
      <c r="A211" s="92"/>
    </row>
    <row r="212" spans="1:1">
      <c r="A212" s="92"/>
    </row>
    <row r="213" spans="1:1">
      <c r="A213" s="92"/>
    </row>
    <row r="214" spans="1:1">
      <c r="A214" s="92"/>
    </row>
    <row r="215" spans="1:1">
      <c r="A215" s="92"/>
    </row>
    <row r="216" spans="1:1">
      <c r="A216" s="92"/>
    </row>
    <row r="217" spans="1:1">
      <c r="A217" s="92"/>
    </row>
    <row r="218" spans="1:1">
      <c r="A218" s="92"/>
    </row>
    <row r="219" spans="1:1">
      <c r="A219" s="92"/>
    </row>
    <row r="220" spans="1:1">
      <c r="A220" s="92"/>
    </row>
    <row r="221" spans="1:1">
      <c r="A221" s="92"/>
    </row>
    <row r="222" spans="1:1">
      <c r="A222" s="92"/>
    </row>
    <row r="223" spans="1:1">
      <c r="A223" s="92"/>
    </row>
    <row r="224" spans="1:1">
      <c r="A224" s="92"/>
    </row>
    <row r="225" spans="1:1">
      <c r="A225" s="92"/>
    </row>
    <row r="226" spans="1:1">
      <c r="A226" s="92"/>
    </row>
    <row r="227" spans="1:1">
      <c r="A227" s="92"/>
    </row>
    <row r="228" spans="1:1">
      <c r="A228" s="92"/>
    </row>
    <row r="229" spans="1:1">
      <c r="A229" s="92"/>
    </row>
    <row r="230" spans="1:1">
      <c r="A230" s="92"/>
    </row>
    <row r="231" spans="1:1">
      <c r="A231" s="92"/>
    </row>
    <row r="232" spans="1:1">
      <c r="A232" s="92"/>
    </row>
    <row r="233" spans="1:1">
      <c r="A233" s="92"/>
    </row>
    <row r="234" spans="1:1">
      <c r="A234" s="92"/>
    </row>
    <row r="235" spans="1:1">
      <c r="A235" s="92"/>
    </row>
    <row r="236" spans="1:1">
      <c r="A236" s="92"/>
    </row>
    <row r="237" spans="1:1">
      <c r="A237" s="92"/>
    </row>
    <row r="238" spans="1:1">
      <c r="A238" s="92"/>
    </row>
    <row r="239" spans="1:1">
      <c r="A239" s="92"/>
    </row>
    <row r="240" spans="1:1">
      <c r="A240" s="92"/>
    </row>
    <row r="241" spans="1:1">
      <c r="A241" s="92"/>
    </row>
    <row r="242" spans="1:1">
      <c r="A242" s="92"/>
    </row>
    <row r="243" spans="1:1">
      <c r="A243" s="92"/>
    </row>
    <row r="244" spans="1:1">
      <c r="A244" s="92"/>
    </row>
    <row r="245" spans="1:1">
      <c r="A245" s="92"/>
    </row>
    <row r="246" spans="1:1">
      <c r="A246" s="92"/>
    </row>
    <row r="247" spans="1:1">
      <c r="A247" s="92"/>
    </row>
    <row r="248" spans="1:1">
      <c r="A248" s="92"/>
    </row>
    <row r="249" spans="1:1">
      <c r="A249" s="92"/>
    </row>
    <row r="250" spans="1:1">
      <c r="A250" s="92"/>
    </row>
    <row r="251" spans="1:1">
      <c r="A251" s="92"/>
    </row>
    <row r="252" spans="1:1">
      <c r="A252" s="92"/>
    </row>
    <row r="253" spans="1:1">
      <c r="A253" s="92"/>
    </row>
    <row r="254" spans="1:1">
      <c r="A254" s="92"/>
    </row>
    <row r="255" spans="1:1">
      <c r="A255" s="92"/>
    </row>
    <row r="256" spans="1:1">
      <c r="A256" s="92"/>
    </row>
    <row r="257" spans="1:1">
      <c r="A257" s="92"/>
    </row>
    <row r="258" spans="1:1">
      <c r="A258" s="92"/>
    </row>
    <row r="259" spans="1:1">
      <c r="A259" s="92"/>
    </row>
    <row r="260" spans="1:1">
      <c r="A260" s="92"/>
    </row>
    <row r="261" spans="1:1">
      <c r="A261" s="92"/>
    </row>
    <row r="262" spans="1:1">
      <c r="A262" s="92"/>
    </row>
    <row r="263" spans="1:1">
      <c r="A263" s="92"/>
    </row>
    <row r="264" spans="1:1">
      <c r="A264" s="92"/>
    </row>
    <row r="265" spans="1:1">
      <c r="A265" s="92"/>
    </row>
    <row r="266" spans="1:1">
      <c r="A266" s="92"/>
    </row>
    <row r="267" spans="1:1">
      <c r="A267" s="92"/>
    </row>
    <row r="268" spans="1:1">
      <c r="A268" s="92"/>
    </row>
    <row r="269" spans="1:1">
      <c r="A269" s="92"/>
    </row>
    <row r="270" spans="1:1">
      <c r="A270" s="92"/>
    </row>
    <row r="271" spans="1:1">
      <c r="A271" s="92"/>
    </row>
    <row r="272" spans="1:1">
      <c r="A272" s="92"/>
    </row>
    <row r="273" spans="1:1">
      <c r="A273" s="92"/>
    </row>
    <row r="274" spans="1:1">
      <c r="A274" s="92"/>
    </row>
    <row r="275" spans="1:1">
      <c r="A275" s="92"/>
    </row>
    <row r="276" spans="1:1">
      <c r="A276" s="92"/>
    </row>
    <row r="277" spans="1:1">
      <c r="A277" s="92"/>
    </row>
    <row r="278" spans="1:1">
      <c r="A278" s="92"/>
    </row>
    <row r="279" spans="1:1">
      <c r="A279" s="92"/>
    </row>
    <row r="280" spans="1:1">
      <c r="A280" s="92"/>
    </row>
    <row r="281" spans="1:1">
      <c r="A281" s="92"/>
    </row>
    <row r="282" spans="1:1">
      <c r="A282" s="92"/>
    </row>
    <row r="283" spans="1:1">
      <c r="A283" s="92"/>
    </row>
    <row r="284" spans="1:1">
      <c r="A284" s="92"/>
    </row>
    <row r="285" spans="1:1">
      <c r="A285" s="92"/>
    </row>
    <row r="286" spans="1:1">
      <c r="A286" s="92"/>
    </row>
    <row r="287" spans="1:1">
      <c r="A287" s="92"/>
    </row>
    <row r="288" spans="1:1">
      <c r="A288" s="92"/>
    </row>
    <row r="289" spans="1:1">
      <c r="A289" s="92"/>
    </row>
    <row r="290" spans="1:1">
      <c r="A290" s="92"/>
    </row>
    <row r="291" spans="1:1">
      <c r="A291" s="92"/>
    </row>
    <row r="292" spans="1:1">
      <c r="A292" s="92"/>
    </row>
    <row r="293" spans="1:1">
      <c r="A293" s="92"/>
    </row>
    <row r="294" spans="1:1">
      <c r="A294" s="92"/>
    </row>
    <row r="295" spans="1:1">
      <c r="A295" s="92"/>
    </row>
    <row r="296" spans="1:1">
      <c r="A296" s="92"/>
    </row>
    <row r="297" spans="1:1">
      <c r="A297" s="92"/>
    </row>
    <row r="298" spans="1:1">
      <c r="A298" s="92"/>
    </row>
    <row r="299" spans="1:1">
      <c r="A299" s="92"/>
    </row>
    <row r="300" spans="1:1">
      <c r="A300" s="92"/>
    </row>
    <row r="301" spans="1:1">
      <c r="A301" s="92"/>
    </row>
    <row r="302" spans="1:1">
      <c r="A302" s="92"/>
    </row>
    <row r="303" spans="1:1">
      <c r="A303" s="92"/>
    </row>
    <row r="304" spans="1:1">
      <c r="A304" s="92"/>
    </row>
    <row r="305" spans="1:1">
      <c r="A305" s="92"/>
    </row>
    <row r="306" spans="1:1">
      <c r="A306" s="92"/>
    </row>
    <row r="307" spans="1:1">
      <c r="A307" s="92"/>
    </row>
    <row r="308" spans="1:1">
      <c r="A308" s="92"/>
    </row>
    <row r="309" spans="1:1">
      <c r="A309" s="92"/>
    </row>
    <row r="310" spans="1:1">
      <c r="A310" s="92"/>
    </row>
    <row r="311" spans="1:1">
      <c r="A311" s="92"/>
    </row>
    <row r="312" spans="1:1">
      <c r="A312" s="92"/>
    </row>
    <row r="313" spans="1:1">
      <c r="A313" s="92"/>
    </row>
    <row r="314" spans="1:1">
      <c r="A314" s="92"/>
    </row>
    <row r="315" spans="1:1">
      <c r="A315" s="92"/>
    </row>
    <row r="316" spans="1:1">
      <c r="A316" s="92"/>
    </row>
    <row r="317" spans="1:1">
      <c r="A317" s="92"/>
    </row>
    <row r="318" spans="1:1">
      <c r="A318" s="92"/>
    </row>
    <row r="319" spans="1:1">
      <c r="A319" s="92"/>
    </row>
    <row r="320" spans="1:1">
      <c r="A320" s="92"/>
    </row>
    <row r="321" spans="1:1">
      <c r="A321" s="92"/>
    </row>
    <row r="322" spans="1:1">
      <c r="A322" s="92"/>
    </row>
    <row r="323" spans="1:1">
      <c r="A323" s="92"/>
    </row>
    <row r="324" spans="1:1">
      <c r="A324" s="92"/>
    </row>
    <row r="325" spans="1:1">
      <c r="A325" s="92"/>
    </row>
    <row r="326" spans="1:1">
      <c r="A326" s="92"/>
    </row>
    <row r="327" spans="1:1">
      <c r="A327" s="92"/>
    </row>
  </sheetData>
  <sheetProtection algorithmName="SHA-512" hashValue="/uUZlfH/u2qAZ3qr49LPAhDSR37cwHPepgsjE3R8PLhjcASOp0OKwr+HHU0d1glolU/QLVh5IOlvrhnnmWIecw==" saltValue="tci5z8KziHG9oCtFP2W49A==" spinCount="100000" sheet="1" objects="1" scenarios="1" selectLockedCells="1" selectUnlockedCells="1"/>
  <mergeCells count="13">
    <mergeCell ref="A2:I2"/>
    <mergeCell ref="A3:I3"/>
    <mergeCell ref="C4:E4"/>
    <mergeCell ref="C102:D102"/>
    <mergeCell ref="F102:H102"/>
    <mergeCell ref="C101:D101"/>
    <mergeCell ref="F101:H101"/>
    <mergeCell ref="A6:I6"/>
    <mergeCell ref="C8:D8"/>
    <mergeCell ref="E8:I8"/>
    <mergeCell ref="B8:B9"/>
    <mergeCell ref="A8:A9"/>
    <mergeCell ref="A11:I11"/>
  </mergeCells>
  <phoneticPr fontId="0" type="noConversion"/>
  <pageMargins left="0.59055118110236227" right="0.59055118110236227" top="0.98425196850393704" bottom="0.59055118110236227" header="0.19685039370078741" footer="0.11811023622047245"/>
  <pageSetup paperSize="9" scale="50" orientation="landscape" verticalDpi="300" r:id="rId1"/>
  <headerFooter alignWithMargins="0"/>
  <ignoredErrors>
    <ignoredError sqref="F92 C92 E92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37"/>
  <sheetViews>
    <sheetView tabSelected="1" view="pageBreakPreview" zoomScale="80" zoomScaleNormal="100" zoomScaleSheetLayoutView="80" workbookViewId="0">
      <selection activeCell="A14" sqref="A14"/>
    </sheetView>
  </sheetViews>
  <sheetFormatPr defaultColWidth="9.109375" defaultRowHeight="18"/>
  <cols>
    <col min="1" max="1" width="58.33203125" style="70" customWidth="1"/>
    <col min="2" max="2" width="12.5546875" style="71" customWidth="1"/>
    <col min="3" max="3" width="14.88671875" style="71" customWidth="1"/>
    <col min="4" max="4" width="16.109375" style="71" customWidth="1"/>
    <col min="5" max="5" width="16.6640625" style="71" customWidth="1"/>
    <col min="6" max="6" width="16.109375" style="71" customWidth="1"/>
    <col min="7" max="7" width="17.109375" style="71" customWidth="1"/>
    <col min="8" max="16384" width="9.109375" style="70"/>
  </cols>
  <sheetData>
    <row r="2" spans="1:8" ht="33.75" customHeight="1">
      <c r="A2" s="487" t="s">
        <v>210</v>
      </c>
      <c r="B2" s="487"/>
      <c r="C2" s="487"/>
      <c r="D2" s="487"/>
      <c r="E2" s="487"/>
      <c r="F2" s="487"/>
      <c r="G2" s="487"/>
    </row>
    <row r="3" spans="1:8" ht="28.5" customHeight="1">
      <c r="A3" s="73"/>
      <c r="B3" s="74"/>
      <c r="C3" s="74"/>
      <c r="D3" s="73"/>
      <c r="E3" s="73"/>
      <c r="F3" s="73"/>
      <c r="G3" s="269" t="s">
        <v>230</v>
      </c>
    </row>
    <row r="4" spans="1:8" ht="60" customHeight="1">
      <c r="A4" s="150" t="s">
        <v>102</v>
      </c>
      <c r="B4" s="151" t="s">
        <v>7</v>
      </c>
      <c r="C4" s="250" t="s">
        <v>386</v>
      </c>
      <c r="D4" s="250" t="s">
        <v>394</v>
      </c>
      <c r="E4" s="250" t="s">
        <v>395</v>
      </c>
      <c r="F4" s="151" t="s">
        <v>421</v>
      </c>
      <c r="G4" s="152" t="s">
        <v>193</v>
      </c>
    </row>
    <row r="5" spans="1:8" ht="23.25" customHeight="1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4">
        <v>7</v>
      </c>
    </row>
    <row r="6" spans="1:8" ht="44.25" customHeight="1">
      <c r="A6" s="155" t="s">
        <v>195</v>
      </c>
      <c r="B6" s="432">
        <v>6000</v>
      </c>
      <c r="C6" s="432"/>
      <c r="D6" s="433">
        <f>D7+D10</f>
        <v>23697</v>
      </c>
      <c r="E6" s="433">
        <f>E7+E10</f>
        <v>0</v>
      </c>
      <c r="F6" s="433">
        <f>E6-D6</f>
        <v>-23697</v>
      </c>
      <c r="G6" s="156"/>
    </row>
    <row r="7" spans="1:8" ht="31.5" customHeight="1">
      <c r="A7" s="436" t="s">
        <v>196</v>
      </c>
      <c r="B7" s="437">
        <v>6010</v>
      </c>
      <c r="C7" s="437"/>
      <c r="D7" s="438">
        <f>D8</f>
        <v>23697</v>
      </c>
      <c r="E7" s="438"/>
      <c r="F7" s="438">
        <f t="shared" ref="F7:F12" si="0">E7-D7</f>
        <v>-23697</v>
      </c>
      <c r="G7" s="439"/>
    </row>
    <row r="8" spans="1:8" s="210" customFormat="1" ht="25.5" customHeight="1">
      <c r="A8" s="430" t="s">
        <v>404</v>
      </c>
      <c r="B8" s="154"/>
      <c r="C8" s="154"/>
      <c r="D8" s="431">
        <v>23697</v>
      </c>
      <c r="E8" s="431"/>
      <c r="F8" s="431">
        <f t="shared" si="0"/>
        <v>-23697</v>
      </c>
      <c r="G8" s="156"/>
    </row>
    <row r="9" spans="1:8" ht="23.25" hidden="1" customHeight="1">
      <c r="A9" s="158"/>
      <c r="B9" s="154"/>
      <c r="C9" s="154"/>
      <c r="D9" s="156"/>
      <c r="E9" s="156"/>
      <c r="F9" s="156">
        <f t="shared" si="0"/>
        <v>0</v>
      </c>
      <c r="G9" s="156"/>
    </row>
    <row r="10" spans="1:8" s="78" customFormat="1" ht="26.25" hidden="1" customHeight="1">
      <c r="A10" s="159" t="s">
        <v>197</v>
      </c>
      <c r="B10" s="160">
        <v>6020</v>
      </c>
      <c r="C10" s="160"/>
      <c r="D10" s="157"/>
      <c r="E10" s="157"/>
      <c r="F10" s="156">
        <f t="shared" si="0"/>
        <v>0</v>
      </c>
      <c r="G10" s="156"/>
    </row>
    <row r="11" spans="1:8" ht="23.25" hidden="1" customHeight="1">
      <c r="A11" s="158"/>
      <c r="B11" s="154"/>
      <c r="C11" s="154"/>
      <c r="D11" s="156"/>
      <c r="E11" s="156"/>
      <c r="F11" s="156">
        <f t="shared" si="0"/>
        <v>0</v>
      </c>
      <c r="G11" s="156"/>
    </row>
    <row r="12" spans="1:8" ht="24" hidden="1" customHeight="1">
      <c r="A12" s="158"/>
      <c r="B12" s="154"/>
      <c r="C12" s="154"/>
      <c r="D12" s="156"/>
      <c r="E12" s="156"/>
      <c r="F12" s="156">
        <f t="shared" si="0"/>
        <v>0</v>
      </c>
      <c r="G12" s="156"/>
    </row>
    <row r="13" spans="1:8">
      <c r="A13" s="132"/>
      <c r="B13" s="133"/>
      <c r="C13" s="133"/>
      <c r="D13" s="134"/>
      <c r="E13" s="135"/>
      <c r="F13" s="135"/>
      <c r="G13" s="135"/>
    </row>
    <row r="14" spans="1:8" s="279" customFormat="1" ht="41.25" customHeight="1">
      <c r="A14" s="259" t="s">
        <v>293</v>
      </c>
      <c r="B14" s="260"/>
      <c r="C14" s="486" t="s">
        <v>420</v>
      </c>
      <c r="D14" s="486"/>
      <c r="E14" s="261"/>
      <c r="F14" s="462" t="s">
        <v>380</v>
      </c>
      <c r="G14" s="462"/>
      <c r="H14" s="428"/>
    </row>
    <row r="15" spans="1:8" s="280" customFormat="1" ht="15.6">
      <c r="A15" s="424" t="s">
        <v>45</v>
      </c>
      <c r="B15" s="224"/>
      <c r="C15" s="458" t="s">
        <v>46</v>
      </c>
      <c r="D15" s="458"/>
      <c r="E15" s="224"/>
      <c r="F15" s="459" t="s">
        <v>115</v>
      </c>
      <c r="G15" s="459"/>
      <c r="H15" s="429"/>
    </row>
    <row r="16" spans="1:8">
      <c r="A16" s="132"/>
      <c r="B16" s="133"/>
      <c r="C16" s="133"/>
      <c r="D16" s="134"/>
      <c r="E16" s="135"/>
      <c r="F16" s="135"/>
      <c r="G16" s="135"/>
    </row>
    <row r="17" spans="1:7">
      <c r="A17" s="132"/>
      <c r="B17" s="133"/>
      <c r="C17" s="133"/>
      <c r="D17" s="134"/>
      <c r="E17" s="135"/>
      <c r="F17" s="135"/>
      <c r="G17" s="135"/>
    </row>
    <row r="18" spans="1:7">
      <c r="A18" s="132"/>
      <c r="B18" s="133"/>
      <c r="C18" s="133"/>
      <c r="D18" s="134"/>
      <c r="E18" s="135"/>
      <c r="F18" s="135"/>
      <c r="G18" s="135"/>
    </row>
    <row r="19" spans="1:7">
      <c r="A19" s="132"/>
      <c r="B19" s="133"/>
      <c r="C19" s="133"/>
      <c r="D19" s="134"/>
      <c r="E19" s="135"/>
      <c r="F19" s="135"/>
      <c r="G19" s="135"/>
    </row>
    <row r="20" spans="1:7">
      <c r="A20" s="132"/>
      <c r="B20" s="133"/>
      <c r="C20" s="133"/>
      <c r="D20" s="134"/>
      <c r="E20" s="135"/>
      <c r="F20" s="135"/>
      <c r="G20" s="135"/>
    </row>
    <row r="21" spans="1:7">
      <c r="A21" s="132"/>
      <c r="B21" s="133"/>
      <c r="C21" s="133"/>
      <c r="D21" s="134"/>
      <c r="E21" s="135"/>
      <c r="F21" s="135"/>
      <c r="G21" s="135"/>
    </row>
    <row r="22" spans="1:7">
      <c r="A22" s="132"/>
      <c r="B22" s="133"/>
      <c r="C22" s="133"/>
      <c r="D22" s="134"/>
      <c r="E22" s="135"/>
      <c r="F22" s="135"/>
      <c r="G22" s="135"/>
    </row>
    <row r="23" spans="1:7">
      <c r="A23" s="132"/>
      <c r="B23" s="133"/>
      <c r="C23" s="133"/>
      <c r="D23" s="134"/>
      <c r="E23" s="135"/>
      <c r="F23" s="135"/>
      <c r="G23" s="135"/>
    </row>
    <row r="24" spans="1:7">
      <c r="A24" s="132"/>
      <c r="B24" s="133"/>
      <c r="C24" s="133"/>
      <c r="D24" s="134"/>
      <c r="E24" s="135"/>
      <c r="F24" s="135"/>
      <c r="G24" s="135"/>
    </row>
    <row r="25" spans="1:7">
      <c r="A25" s="132"/>
      <c r="B25" s="133"/>
      <c r="C25" s="133"/>
      <c r="D25" s="134"/>
      <c r="E25" s="135"/>
      <c r="F25" s="135"/>
      <c r="G25" s="135"/>
    </row>
    <row r="26" spans="1:7">
      <c r="A26" s="132"/>
      <c r="B26" s="133"/>
      <c r="C26" s="133"/>
      <c r="D26" s="134"/>
      <c r="E26" s="135"/>
      <c r="F26" s="135"/>
      <c r="G26" s="135"/>
    </row>
    <row r="27" spans="1:7">
      <c r="A27" s="132"/>
      <c r="B27" s="133"/>
      <c r="C27" s="133"/>
      <c r="D27" s="134"/>
      <c r="E27" s="135"/>
      <c r="F27" s="135"/>
      <c r="G27" s="135"/>
    </row>
    <row r="28" spans="1:7">
      <c r="A28" s="132"/>
      <c r="B28" s="133"/>
      <c r="C28" s="133"/>
      <c r="D28" s="134"/>
      <c r="E28" s="135"/>
      <c r="F28" s="135"/>
      <c r="G28" s="135"/>
    </row>
    <row r="29" spans="1:7">
      <c r="A29" s="132"/>
      <c r="B29" s="133"/>
      <c r="C29" s="133"/>
      <c r="D29" s="134"/>
      <c r="E29" s="135"/>
      <c r="F29" s="135"/>
      <c r="G29" s="135"/>
    </row>
    <row r="30" spans="1:7">
      <c r="A30" s="132"/>
      <c r="B30" s="133"/>
      <c r="C30" s="133"/>
      <c r="D30" s="134"/>
      <c r="E30" s="135"/>
      <c r="F30" s="135"/>
      <c r="G30" s="135"/>
    </row>
    <row r="31" spans="1:7">
      <c r="A31" s="132"/>
      <c r="B31" s="133"/>
      <c r="C31" s="133"/>
      <c r="D31" s="134"/>
      <c r="E31" s="135"/>
      <c r="F31" s="135"/>
      <c r="G31" s="135"/>
    </row>
    <row r="32" spans="1:7">
      <c r="A32" s="132"/>
      <c r="B32" s="133"/>
      <c r="C32" s="133"/>
      <c r="D32" s="134"/>
      <c r="E32" s="135"/>
      <c r="F32" s="135"/>
      <c r="G32" s="135"/>
    </row>
    <row r="33" spans="1:7">
      <c r="A33" s="132"/>
      <c r="B33" s="133"/>
      <c r="C33" s="133"/>
      <c r="D33" s="134"/>
      <c r="E33" s="135"/>
      <c r="F33" s="135"/>
      <c r="G33" s="135"/>
    </row>
    <row r="34" spans="1:7">
      <c r="A34" s="132"/>
      <c r="B34" s="133"/>
      <c r="C34" s="133"/>
      <c r="D34" s="134"/>
      <c r="E34" s="135"/>
      <c r="F34" s="135"/>
      <c r="G34" s="135"/>
    </row>
    <row r="35" spans="1:7">
      <c r="A35" s="132"/>
      <c r="B35" s="133"/>
      <c r="C35" s="133"/>
      <c r="D35" s="134"/>
      <c r="E35" s="135"/>
      <c r="F35" s="135"/>
      <c r="G35" s="135"/>
    </row>
    <row r="36" spans="1:7">
      <c r="A36" s="132"/>
      <c r="B36" s="133"/>
      <c r="C36" s="133"/>
      <c r="D36" s="134"/>
      <c r="E36" s="135"/>
      <c r="F36" s="135"/>
      <c r="G36" s="135"/>
    </row>
    <row r="37" spans="1:7">
      <c r="A37" s="132"/>
      <c r="B37" s="133"/>
      <c r="C37" s="133"/>
      <c r="D37" s="134"/>
      <c r="E37" s="135"/>
      <c r="F37" s="135"/>
      <c r="G37" s="135"/>
    </row>
    <row r="38" spans="1:7">
      <c r="A38" s="132"/>
      <c r="B38" s="133"/>
      <c r="C38" s="133"/>
      <c r="D38" s="134"/>
      <c r="E38" s="135"/>
      <c r="F38" s="135"/>
      <c r="G38" s="135"/>
    </row>
    <row r="39" spans="1:7">
      <c r="A39" s="132"/>
      <c r="B39" s="133"/>
      <c r="C39" s="133"/>
      <c r="D39" s="134"/>
      <c r="E39" s="135"/>
      <c r="F39" s="135"/>
      <c r="G39" s="135"/>
    </row>
    <row r="40" spans="1:7">
      <c r="A40" s="132"/>
      <c r="B40" s="133"/>
      <c r="C40" s="133"/>
      <c r="D40" s="134"/>
      <c r="E40" s="135"/>
      <c r="F40" s="135"/>
      <c r="G40" s="135"/>
    </row>
    <row r="41" spans="1:7">
      <c r="A41" s="132"/>
      <c r="B41" s="133"/>
      <c r="C41" s="133"/>
      <c r="D41" s="134"/>
      <c r="E41" s="135"/>
      <c r="F41" s="135"/>
      <c r="G41" s="135"/>
    </row>
    <row r="42" spans="1:7">
      <c r="A42" s="132"/>
      <c r="B42" s="133"/>
      <c r="C42" s="133"/>
      <c r="D42" s="134"/>
      <c r="E42" s="135"/>
      <c r="F42" s="135"/>
      <c r="G42" s="135"/>
    </row>
    <row r="43" spans="1:7">
      <c r="A43" s="132"/>
      <c r="B43" s="133"/>
      <c r="C43" s="133"/>
      <c r="D43" s="134"/>
      <c r="E43" s="135"/>
      <c r="F43" s="135"/>
      <c r="G43" s="135"/>
    </row>
    <row r="44" spans="1:7">
      <c r="A44" s="132"/>
      <c r="B44" s="133"/>
      <c r="C44" s="133"/>
      <c r="D44" s="134"/>
      <c r="E44" s="135"/>
      <c r="F44" s="135"/>
      <c r="G44" s="135"/>
    </row>
    <row r="45" spans="1:7">
      <c r="A45" s="132"/>
      <c r="B45" s="133"/>
      <c r="C45" s="133"/>
      <c r="D45" s="134"/>
      <c r="E45" s="135"/>
      <c r="F45" s="135"/>
      <c r="G45" s="135"/>
    </row>
    <row r="46" spans="1:7">
      <c r="A46" s="132"/>
      <c r="B46" s="133"/>
      <c r="C46" s="133"/>
      <c r="D46" s="134"/>
      <c r="E46" s="135"/>
      <c r="F46" s="135"/>
      <c r="G46" s="135"/>
    </row>
    <row r="47" spans="1:7">
      <c r="A47" s="132"/>
      <c r="D47" s="136"/>
      <c r="E47" s="137"/>
      <c r="F47" s="137"/>
      <c r="G47" s="137"/>
    </row>
    <row r="48" spans="1:7">
      <c r="A48" s="91"/>
      <c r="D48" s="136"/>
      <c r="E48" s="137"/>
      <c r="F48" s="137"/>
      <c r="G48" s="137"/>
    </row>
    <row r="49" spans="1:7">
      <c r="A49" s="91"/>
      <c r="D49" s="136"/>
      <c r="E49" s="137"/>
      <c r="F49" s="137"/>
      <c r="G49" s="137"/>
    </row>
    <row r="50" spans="1:7">
      <c r="A50" s="91"/>
      <c r="D50" s="136"/>
      <c r="E50" s="137"/>
      <c r="F50" s="137"/>
      <c r="G50" s="137"/>
    </row>
    <row r="51" spans="1:7">
      <c r="A51" s="91"/>
      <c r="D51" s="136"/>
      <c r="E51" s="137"/>
      <c r="F51" s="137"/>
      <c r="G51" s="137"/>
    </row>
    <row r="52" spans="1:7">
      <c r="A52" s="91"/>
      <c r="D52" s="136"/>
      <c r="E52" s="137"/>
      <c r="F52" s="137"/>
      <c r="G52" s="137"/>
    </row>
    <row r="53" spans="1:7">
      <c r="A53" s="91"/>
      <c r="D53" s="136"/>
      <c r="E53" s="137"/>
      <c r="F53" s="137"/>
      <c r="G53" s="137"/>
    </row>
    <row r="54" spans="1:7">
      <c r="A54" s="91"/>
      <c r="D54" s="136"/>
      <c r="E54" s="137"/>
      <c r="F54" s="137"/>
      <c r="G54" s="137"/>
    </row>
    <row r="55" spans="1:7">
      <c r="A55" s="91"/>
      <c r="D55" s="136"/>
      <c r="E55" s="137"/>
      <c r="F55" s="137"/>
      <c r="G55" s="137"/>
    </row>
    <row r="56" spans="1:7">
      <c r="A56" s="91"/>
      <c r="D56" s="136"/>
      <c r="E56" s="137"/>
      <c r="F56" s="137"/>
      <c r="G56" s="137"/>
    </row>
    <row r="57" spans="1:7">
      <c r="A57" s="91"/>
      <c r="D57" s="136"/>
      <c r="E57" s="137"/>
      <c r="F57" s="137"/>
      <c r="G57" s="137"/>
    </row>
    <row r="58" spans="1:7">
      <c r="A58" s="91"/>
      <c r="D58" s="136"/>
      <c r="E58" s="137"/>
      <c r="F58" s="137"/>
      <c r="G58" s="137"/>
    </row>
    <row r="59" spans="1:7">
      <c r="A59" s="91"/>
      <c r="D59" s="136"/>
      <c r="E59" s="137"/>
      <c r="F59" s="137"/>
      <c r="G59" s="137"/>
    </row>
    <row r="60" spans="1:7">
      <c r="A60" s="91"/>
      <c r="D60" s="136"/>
      <c r="E60" s="137"/>
      <c r="F60" s="137"/>
      <c r="G60" s="137"/>
    </row>
    <row r="61" spans="1:7">
      <c r="A61" s="91"/>
      <c r="D61" s="136"/>
      <c r="E61" s="137"/>
      <c r="F61" s="137"/>
      <c r="G61" s="137"/>
    </row>
    <row r="62" spans="1:7">
      <c r="A62" s="91"/>
      <c r="D62" s="136"/>
      <c r="E62" s="137"/>
      <c r="F62" s="137"/>
      <c r="G62" s="137"/>
    </row>
    <row r="63" spans="1:7">
      <c r="A63" s="91"/>
      <c r="D63" s="136"/>
      <c r="E63" s="137"/>
      <c r="F63" s="137"/>
      <c r="G63" s="137"/>
    </row>
    <row r="64" spans="1:7">
      <c r="A64" s="91"/>
      <c r="D64" s="136"/>
      <c r="E64" s="137"/>
      <c r="F64" s="137"/>
      <c r="G64" s="137"/>
    </row>
    <row r="65" spans="1:7">
      <c r="A65" s="91"/>
      <c r="D65" s="136"/>
      <c r="E65" s="137"/>
      <c r="F65" s="137"/>
      <c r="G65" s="137"/>
    </row>
    <row r="66" spans="1:7">
      <c r="A66" s="91"/>
      <c r="D66" s="136"/>
      <c r="E66" s="137"/>
      <c r="F66" s="137"/>
      <c r="G66" s="137"/>
    </row>
    <row r="67" spans="1:7">
      <c r="A67" s="91"/>
      <c r="D67" s="136"/>
      <c r="E67" s="137"/>
      <c r="F67" s="137"/>
      <c r="G67" s="137"/>
    </row>
    <row r="68" spans="1:7">
      <c r="A68" s="91"/>
      <c r="D68" s="136"/>
      <c r="E68" s="137"/>
      <c r="F68" s="137"/>
      <c r="G68" s="137"/>
    </row>
    <row r="69" spans="1:7">
      <c r="A69" s="91"/>
      <c r="D69" s="136"/>
      <c r="E69" s="137"/>
      <c r="F69" s="137"/>
      <c r="G69" s="137"/>
    </row>
    <row r="70" spans="1:7">
      <c r="A70" s="91"/>
    </row>
    <row r="71" spans="1:7">
      <c r="A71" s="92"/>
    </row>
    <row r="72" spans="1:7">
      <c r="A72" s="92"/>
    </row>
    <row r="73" spans="1:7">
      <c r="A73" s="92"/>
    </row>
    <row r="74" spans="1:7">
      <c r="A74" s="92"/>
    </row>
    <row r="75" spans="1:7">
      <c r="A75" s="92"/>
    </row>
    <row r="76" spans="1:7">
      <c r="A76" s="92"/>
    </row>
    <row r="77" spans="1:7">
      <c r="A77" s="92"/>
    </row>
    <row r="78" spans="1:7">
      <c r="A78" s="92"/>
    </row>
    <row r="79" spans="1:7">
      <c r="A79" s="92"/>
    </row>
    <row r="80" spans="1:7">
      <c r="A80" s="92"/>
    </row>
    <row r="81" spans="1:1">
      <c r="A81" s="92"/>
    </row>
    <row r="82" spans="1:1">
      <c r="A82" s="92"/>
    </row>
    <row r="83" spans="1:1">
      <c r="A83" s="92"/>
    </row>
    <row r="84" spans="1:1">
      <c r="A84" s="92"/>
    </row>
    <row r="85" spans="1:1">
      <c r="A85" s="92"/>
    </row>
    <row r="86" spans="1:1">
      <c r="A86" s="92"/>
    </row>
    <row r="87" spans="1:1">
      <c r="A87" s="92"/>
    </row>
    <row r="88" spans="1:1">
      <c r="A88" s="92"/>
    </row>
    <row r="89" spans="1:1">
      <c r="A89" s="92"/>
    </row>
    <row r="90" spans="1:1">
      <c r="A90" s="92"/>
    </row>
    <row r="91" spans="1:1">
      <c r="A91" s="92"/>
    </row>
    <row r="92" spans="1:1">
      <c r="A92" s="92"/>
    </row>
    <row r="93" spans="1:1">
      <c r="A93" s="92"/>
    </row>
    <row r="94" spans="1:1">
      <c r="A94" s="92"/>
    </row>
    <row r="95" spans="1:1">
      <c r="A95" s="92"/>
    </row>
    <row r="96" spans="1:1">
      <c r="A96" s="92"/>
    </row>
    <row r="97" spans="1:1">
      <c r="A97" s="92"/>
    </row>
    <row r="98" spans="1:1">
      <c r="A98" s="92"/>
    </row>
    <row r="99" spans="1:1">
      <c r="A99" s="92"/>
    </row>
    <row r="100" spans="1:1">
      <c r="A100" s="92"/>
    </row>
    <row r="101" spans="1:1">
      <c r="A101" s="92"/>
    </row>
    <row r="102" spans="1:1">
      <c r="A102" s="92"/>
    </row>
    <row r="103" spans="1:1">
      <c r="A103" s="92"/>
    </row>
    <row r="104" spans="1:1">
      <c r="A104" s="92"/>
    </row>
    <row r="105" spans="1:1">
      <c r="A105" s="92"/>
    </row>
    <row r="106" spans="1:1">
      <c r="A106" s="92"/>
    </row>
    <row r="107" spans="1:1">
      <c r="A107" s="92"/>
    </row>
    <row r="108" spans="1:1">
      <c r="A108" s="92"/>
    </row>
    <row r="109" spans="1:1">
      <c r="A109" s="92"/>
    </row>
    <row r="110" spans="1:1">
      <c r="A110" s="92"/>
    </row>
    <row r="111" spans="1:1">
      <c r="A111" s="92"/>
    </row>
    <row r="112" spans="1:1">
      <c r="A112" s="92"/>
    </row>
    <row r="113" spans="1:1">
      <c r="A113" s="92"/>
    </row>
    <row r="114" spans="1:1">
      <c r="A114" s="92"/>
    </row>
    <row r="115" spans="1:1">
      <c r="A115" s="92"/>
    </row>
    <row r="116" spans="1:1">
      <c r="A116" s="92"/>
    </row>
    <row r="117" spans="1:1">
      <c r="A117" s="92"/>
    </row>
    <row r="118" spans="1:1">
      <c r="A118" s="92"/>
    </row>
    <row r="119" spans="1:1">
      <c r="A119" s="92"/>
    </row>
    <row r="120" spans="1:1">
      <c r="A120" s="92"/>
    </row>
    <row r="121" spans="1:1">
      <c r="A121" s="92"/>
    </row>
    <row r="122" spans="1:1">
      <c r="A122" s="92"/>
    </row>
    <row r="123" spans="1:1">
      <c r="A123" s="92"/>
    </row>
    <row r="124" spans="1:1">
      <c r="A124" s="92"/>
    </row>
    <row r="125" spans="1:1">
      <c r="A125" s="92"/>
    </row>
    <row r="126" spans="1:1">
      <c r="A126" s="92"/>
    </row>
    <row r="127" spans="1:1">
      <c r="A127" s="92"/>
    </row>
    <row r="128" spans="1:1">
      <c r="A128" s="92"/>
    </row>
    <row r="129" spans="1:1">
      <c r="A129" s="92"/>
    </row>
    <row r="130" spans="1:1">
      <c r="A130" s="92"/>
    </row>
    <row r="131" spans="1:1">
      <c r="A131" s="92"/>
    </row>
    <row r="132" spans="1:1">
      <c r="A132" s="92"/>
    </row>
    <row r="133" spans="1:1">
      <c r="A133" s="92"/>
    </row>
    <row r="134" spans="1:1">
      <c r="A134" s="92"/>
    </row>
    <row r="135" spans="1:1">
      <c r="A135" s="92"/>
    </row>
    <row r="136" spans="1:1">
      <c r="A136" s="92"/>
    </row>
    <row r="137" spans="1:1">
      <c r="A137" s="92"/>
    </row>
    <row r="138" spans="1:1">
      <c r="A138" s="92"/>
    </row>
    <row r="139" spans="1:1">
      <c r="A139" s="92"/>
    </row>
    <row r="140" spans="1:1">
      <c r="A140" s="92"/>
    </row>
    <row r="141" spans="1:1">
      <c r="A141" s="92"/>
    </row>
    <row r="142" spans="1:1">
      <c r="A142" s="92"/>
    </row>
    <row r="143" spans="1:1">
      <c r="A143" s="92"/>
    </row>
    <row r="144" spans="1:1">
      <c r="A144" s="92"/>
    </row>
    <row r="145" spans="1:1">
      <c r="A145" s="92"/>
    </row>
    <row r="146" spans="1:1">
      <c r="A146" s="92"/>
    </row>
    <row r="147" spans="1:1">
      <c r="A147" s="92"/>
    </row>
    <row r="148" spans="1:1">
      <c r="A148" s="92"/>
    </row>
    <row r="149" spans="1:1">
      <c r="A149" s="92"/>
    </row>
    <row r="150" spans="1:1">
      <c r="A150" s="92"/>
    </row>
    <row r="151" spans="1:1">
      <c r="A151" s="92"/>
    </row>
    <row r="152" spans="1:1">
      <c r="A152" s="92"/>
    </row>
    <row r="153" spans="1:1">
      <c r="A153" s="92"/>
    </row>
    <row r="154" spans="1:1">
      <c r="A154" s="92"/>
    </row>
    <row r="155" spans="1:1">
      <c r="A155" s="92"/>
    </row>
    <row r="156" spans="1:1">
      <c r="A156" s="92"/>
    </row>
    <row r="157" spans="1:1">
      <c r="A157" s="92"/>
    </row>
    <row r="158" spans="1:1">
      <c r="A158" s="92"/>
    </row>
    <row r="159" spans="1:1">
      <c r="A159" s="92"/>
    </row>
    <row r="160" spans="1:1">
      <c r="A160" s="92"/>
    </row>
    <row r="161" spans="1:1">
      <c r="A161" s="92"/>
    </row>
    <row r="162" spans="1:1">
      <c r="A162" s="92"/>
    </row>
    <row r="163" spans="1:1">
      <c r="A163" s="92"/>
    </row>
    <row r="164" spans="1:1">
      <c r="A164" s="92"/>
    </row>
    <row r="165" spans="1:1">
      <c r="A165" s="92"/>
    </row>
    <row r="166" spans="1:1">
      <c r="A166" s="92"/>
    </row>
    <row r="167" spans="1:1">
      <c r="A167" s="92"/>
    </row>
    <row r="168" spans="1:1">
      <c r="A168" s="92"/>
    </row>
    <row r="169" spans="1:1">
      <c r="A169" s="92"/>
    </row>
    <row r="170" spans="1:1">
      <c r="A170" s="92"/>
    </row>
    <row r="171" spans="1:1">
      <c r="A171" s="92"/>
    </row>
    <row r="172" spans="1:1">
      <c r="A172" s="92"/>
    </row>
    <row r="173" spans="1:1">
      <c r="A173" s="92"/>
    </row>
    <row r="174" spans="1:1">
      <c r="A174" s="92"/>
    </row>
    <row r="175" spans="1:1">
      <c r="A175" s="92"/>
    </row>
    <row r="176" spans="1:1">
      <c r="A176" s="92"/>
    </row>
    <row r="177" spans="1:1">
      <c r="A177" s="92"/>
    </row>
    <row r="178" spans="1:1">
      <c r="A178" s="92"/>
    </row>
    <row r="179" spans="1:1">
      <c r="A179" s="92"/>
    </row>
    <row r="180" spans="1:1">
      <c r="A180" s="92"/>
    </row>
    <row r="181" spans="1:1">
      <c r="A181" s="92"/>
    </row>
    <row r="182" spans="1:1">
      <c r="A182" s="92"/>
    </row>
    <row r="183" spans="1:1">
      <c r="A183" s="92"/>
    </row>
    <row r="184" spans="1:1">
      <c r="A184" s="92"/>
    </row>
    <row r="185" spans="1:1">
      <c r="A185" s="92"/>
    </row>
    <row r="186" spans="1:1">
      <c r="A186" s="92"/>
    </row>
    <row r="187" spans="1:1">
      <c r="A187" s="92"/>
    </row>
    <row r="188" spans="1:1">
      <c r="A188" s="92"/>
    </row>
    <row r="189" spans="1:1">
      <c r="A189" s="92"/>
    </row>
    <row r="190" spans="1:1">
      <c r="A190" s="92"/>
    </row>
    <row r="191" spans="1:1">
      <c r="A191" s="92"/>
    </row>
    <row r="192" spans="1:1">
      <c r="A192" s="92"/>
    </row>
    <row r="193" spans="1:1">
      <c r="A193" s="92"/>
    </row>
    <row r="194" spans="1:1">
      <c r="A194" s="92"/>
    </row>
    <row r="195" spans="1:1">
      <c r="A195" s="92"/>
    </row>
    <row r="196" spans="1:1">
      <c r="A196" s="92"/>
    </row>
    <row r="197" spans="1:1">
      <c r="A197" s="92"/>
    </row>
    <row r="198" spans="1:1">
      <c r="A198" s="92"/>
    </row>
    <row r="199" spans="1:1">
      <c r="A199" s="92"/>
    </row>
    <row r="200" spans="1:1">
      <c r="A200" s="92"/>
    </row>
    <row r="201" spans="1:1">
      <c r="A201" s="92"/>
    </row>
    <row r="202" spans="1:1">
      <c r="A202" s="92"/>
    </row>
    <row r="203" spans="1:1">
      <c r="A203" s="92"/>
    </row>
    <row r="204" spans="1:1">
      <c r="A204" s="92"/>
    </row>
    <row r="205" spans="1:1">
      <c r="A205" s="92"/>
    </row>
    <row r="206" spans="1:1">
      <c r="A206" s="92"/>
    </row>
    <row r="207" spans="1:1">
      <c r="A207" s="92"/>
    </row>
    <row r="208" spans="1:1">
      <c r="A208" s="92"/>
    </row>
    <row r="209" spans="1:1">
      <c r="A209" s="92"/>
    </row>
    <row r="210" spans="1:1">
      <c r="A210" s="92"/>
    </row>
    <row r="211" spans="1:1">
      <c r="A211" s="92"/>
    </row>
    <row r="212" spans="1:1">
      <c r="A212" s="92"/>
    </row>
    <row r="213" spans="1:1">
      <c r="A213" s="92"/>
    </row>
    <row r="214" spans="1:1">
      <c r="A214" s="92"/>
    </row>
    <row r="215" spans="1:1">
      <c r="A215" s="92"/>
    </row>
    <row r="216" spans="1:1">
      <c r="A216" s="92"/>
    </row>
    <row r="217" spans="1:1">
      <c r="A217" s="92"/>
    </row>
    <row r="218" spans="1:1">
      <c r="A218" s="92"/>
    </row>
    <row r="219" spans="1:1">
      <c r="A219" s="92"/>
    </row>
    <row r="220" spans="1:1">
      <c r="A220" s="92"/>
    </row>
    <row r="221" spans="1:1">
      <c r="A221" s="92"/>
    </row>
    <row r="222" spans="1:1">
      <c r="A222" s="92"/>
    </row>
    <row r="223" spans="1:1">
      <c r="A223" s="92"/>
    </row>
    <row r="224" spans="1:1">
      <c r="A224" s="92"/>
    </row>
    <row r="225" spans="1:1">
      <c r="A225" s="92"/>
    </row>
    <row r="226" spans="1:1">
      <c r="A226" s="92"/>
    </row>
    <row r="227" spans="1:1">
      <c r="A227" s="92"/>
    </row>
    <row r="228" spans="1:1">
      <c r="A228" s="92"/>
    </row>
    <row r="229" spans="1:1">
      <c r="A229" s="92"/>
    </row>
    <row r="230" spans="1:1">
      <c r="A230" s="92"/>
    </row>
    <row r="231" spans="1:1">
      <c r="A231" s="92"/>
    </row>
    <row r="232" spans="1:1">
      <c r="A232" s="92"/>
    </row>
    <row r="233" spans="1:1">
      <c r="A233" s="92"/>
    </row>
    <row r="234" spans="1:1">
      <c r="A234" s="92"/>
    </row>
    <row r="235" spans="1:1">
      <c r="A235" s="92"/>
    </row>
    <row r="236" spans="1:1">
      <c r="A236" s="92"/>
    </row>
    <row r="237" spans="1:1">
      <c r="A237" s="92"/>
    </row>
  </sheetData>
  <sheetProtection algorithmName="SHA-512" hashValue="MtX5Fl1JX5r+/JBuc5hbLb2sPhlPJGxyPfOxp9JKDzexKUFLNAS7hvaRWzHz7H3F45WP1aRp/1cSh5YGphrULA==" saltValue="LLduk7C/SUikP96mQ1Cglw==" spinCount="100000" sheet="1" objects="1" scenarios="1" selectLockedCells="1" selectUnlockedCells="1"/>
  <mergeCells count="5">
    <mergeCell ref="F14:G14"/>
    <mergeCell ref="F15:G15"/>
    <mergeCell ref="A2:G2"/>
    <mergeCell ref="C14:D14"/>
    <mergeCell ref="C15:D15"/>
  </mergeCells>
  <pageMargins left="0.59055118110236227" right="0.59055118110236227" top="0.98425196850393704" bottom="0.59055118110236227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01"/>
  <sheetViews>
    <sheetView view="pageBreakPreview" topLeftCell="A11" zoomScaleNormal="100" zoomScaleSheetLayoutView="100" workbookViewId="0">
      <selection activeCell="M12" sqref="M12"/>
    </sheetView>
  </sheetViews>
  <sheetFormatPr defaultColWidth="9.109375" defaultRowHeight="15.6"/>
  <cols>
    <col min="1" max="1" width="31.88671875" style="291" customWidth="1"/>
    <col min="2" max="2" width="9.6640625" style="297" customWidth="1"/>
    <col min="3" max="3" width="10" style="291" customWidth="1"/>
    <col min="4" max="4" width="10.109375" style="291" customWidth="1"/>
    <col min="5" max="5" width="8.88671875" style="291" customWidth="1"/>
    <col min="6" max="6" width="10.33203125" style="291" customWidth="1"/>
    <col min="7" max="7" width="9.109375" style="291"/>
    <col min="8" max="8" width="10.109375" style="291" customWidth="1"/>
    <col min="9" max="16384" width="9.109375" style="291"/>
  </cols>
  <sheetData>
    <row r="1" spans="1:9">
      <c r="A1" s="671" t="s">
        <v>169</v>
      </c>
      <c r="B1" s="671"/>
      <c r="C1" s="671"/>
      <c r="D1" s="671"/>
      <c r="E1" s="671"/>
      <c r="F1" s="671"/>
      <c r="G1" s="671"/>
      <c r="H1" s="671"/>
    </row>
    <row r="2" spans="1:9" ht="17.399999999999999">
      <c r="A2" s="672" t="s">
        <v>229</v>
      </c>
      <c r="B2" s="672"/>
      <c r="C2" s="672"/>
      <c r="D2" s="672"/>
      <c r="E2" s="672"/>
      <c r="F2" s="672"/>
      <c r="G2" s="672"/>
      <c r="H2" s="672"/>
    </row>
    <row r="3" spans="1:9" ht="12.75" customHeight="1">
      <c r="A3" s="673" t="s">
        <v>230</v>
      </c>
      <c r="B3" s="673"/>
      <c r="C3" s="673"/>
      <c r="D3" s="673"/>
      <c r="E3" s="673"/>
      <c r="F3" s="673"/>
      <c r="G3" s="673"/>
      <c r="H3" s="673"/>
    </row>
    <row r="4" spans="1:9" ht="15.75" customHeight="1">
      <c r="A4" s="674" t="s">
        <v>231</v>
      </c>
      <c r="B4" s="674" t="s">
        <v>401</v>
      </c>
      <c r="C4" s="674" t="s">
        <v>402</v>
      </c>
      <c r="D4" s="674" t="s">
        <v>403</v>
      </c>
      <c r="E4" s="674" t="s">
        <v>232</v>
      </c>
      <c r="F4" s="674"/>
      <c r="G4" s="674"/>
      <c r="H4" s="674"/>
    </row>
    <row r="5" spans="1:9" ht="12.75" customHeight="1">
      <c r="A5" s="674"/>
      <c r="B5" s="674"/>
      <c r="C5" s="674"/>
      <c r="D5" s="674"/>
      <c r="E5" s="670" t="s">
        <v>417</v>
      </c>
      <c r="F5" s="670"/>
      <c r="G5" s="670" t="s">
        <v>418</v>
      </c>
      <c r="H5" s="670"/>
    </row>
    <row r="6" spans="1:9" ht="12.75" customHeight="1">
      <c r="A6" s="674"/>
      <c r="B6" s="674"/>
      <c r="C6" s="674"/>
      <c r="D6" s="674"/>
      <c r="E6" s="670"/>
      <c r="F6" s="670"/>
      <c r="G6" s="670"/>
      <c r="H6" s="670"/>
    </row>
    <row r="7" spans="1:9" ht="24" customHeight="1">
      <c r="A7" s="674"/>
      <c r="B7" s="674"/>
      <c r="C7" s="674"/>
      <c r="D7" s="674"/>
      <c r="E7" s="670"/>
      <c r="F7" s="670"/>
      <c r="G7" s="670"/>
      <c r="H7" s="670"/>
    </row>
    <row r="8" spans="1:9">
      <c r="A8" s="674"/>
      <c r="B8" s="674"/>
      <c r="C8" s="674"/>
      <c r="D8" s="674"/>
      <c r="E8" s="289" t="s">
        <v>233</v>
      </c>
      <c r="F8" s="289" t="s">
        <v>234</v>
      </c>
      <c r="G8" s="289" t="s">
        <v>233</v>
      </c>
      <c r="H8" s="289" t="s">
        <v>234</v>
      </c>
    </row>
    <row r="9" spans="1:9" ht="32.1" customHeight="1">
      <c r="A9" s="168" t="s">
        <v>235</v>
      </c>
      <c r="B9" s="169">
        <f t="shared" ref="B9:C9" si="0">SUM(B20:B29)</f>
        <v>57178</v>
      </c>
      <c r="C9" s="169">
        <f t="shared" si="0"/>
        <v>70020</v>
      </c>
      <c r="D9" s="169">
        <f>SUM(D20:D29)</f>
        <v>69984</v>
      </c>
      <c r="E9" s="170">
        <f>D9-B9</f>
        <v>12806</v>
      </c>
      <c r="F9" s="171">
        <f>E9/B9*100</f>
        <v>22.396726013501699</v>
      </c>
      <c r="G9" s="170">
        <f>D9-C9</f>
        <v>-36</v>
      </c>
      <c r="H9" s="171">
        <f>G9/C9*100</f>
        <v>-5.1413881748071974E-2</v>
      </c>
    </row>
    <row r="10" spans="1:9" ht="31.5" customHeight="1">
      <c r="A10" s="172" t="str">
        <f>'6.1. Інша інфо_1'!A34:C34</f>
        <v>Вивезення твердих побутових відходів</v>
      </c>
      <c r="B10" s="305">
        <v>37679</v>
      </c>
      <c r="C10" s="206">
        <f>'6.1. Інша інфо_1'!D34</f>
        <v>46754</v>
      </c>
      <c r="D10" s="206">
        <f>'6.1. Інша інфо_1'!G34</f>
        <v>45672</v>
      </c>
      <c r="E10" s="173">
        <f>D10-B10</f>
        <v>7993</v>
      </c>
      <c r="F10" s="174">
        <f>E10/B10*100</f>
        <v>21.213407999150721</v>
      </c>
      <c r="G10" s="173">
        <f>D10-C10</f>
        <v>-1082</v>
      </c>
      <c r="H10" s="174">
        <f>G10/C10*100</f>
        <v>-2.3142404927920608</v>
      </c>
      <c r="I10" s="292"/>
    </row>
    <row r="11" spans="1:9" ht="30" customHeight="1">
      <c r="A11" s="172" t="str">
        <f>'6.1. Інша інфо_1'!A35:C35</f>
        <v>Вивезення великогабаритних побутових відходів</v>
      </c>
      <c r="B11" s="305">
        <v>3971</v>
      </c>
      <c r="C11" s="206">
        <f>'6.1. Інша інфо_1'!D35</f>
        <v>4508</v>
      </c>
      <c r="D11" s="206">
        <f>'6.1. Інша інфо_1'!G35</f>
        <v>4157</v>
      </c>
      <c r="E11" s="173">
        <f t="shared" ref="E11:E19" si="1">D11-B11</f>
        <v>186</v>
      </c>
      <c r="F11" s="174">
        <f t="shared" ref="F11:F19" si="2">E11/B11*100</f>
        <v>4.6839587005791996</v>
      </c>
      <c r="G11" s="173">
        <f t="shared" ref="G11:G19" si="3">D11-C11</f>
        <v>-351</v>
      </c>
      <c r="H11" s="174">
        <f t="shared" ref="H11:H19" si="4">G11/C11*100</f>
        <v>-7.7861579414374456</v>
      </c>
      <c r="I11" s="292"/>
    </row>
    <row r="12" spans="1:9" ht="30" customHeight="1">
      <c r="A12" s="172" t="str">
        <f>'6.1. Інша інфо_1'!A36:C36</f>
        <v>Захоронення побутових відходів</v>
      </c>
      <c r="B12" s="305">
        <v>11183</v>
      </c>
      <c r="C12" s="206">
        <f>'6.1. Інша інфо_1'!D36</f>
        <v>14292</v>
      </c>
      <c r="D12" s="206">
        <f>'6.1. Інша інфо_1'!G36</f>
        <v>15576</v>
      </c>
      <c r="E12" s="173">
        <f t="shared" si="1"/>
        <v>4393</v>
      </c>
      <c r="F12" s="174">
        <f t="shared" si="2"/>
        <v>39.282840025037999</v>
      </c>
      <c r="G12" s="173">
        <f t="shared" si="3"/>
        <v>1284</v>
      </c>
      <c r="H12" s="174">
        <f t="shared" si="4"/>
        <v>8.9840470193115038</v>
      </c>
      <c r="I12" s="292"/>
    </row>
    <row r="13" spans="1:9" ht="18.899999999999999" customHeight="1">
      <c r="A13" s="172" t="str">
        <f>'6.1. Інша інфо_1'!A37:C37</f>
        <v>Благоустрій</v>
      </c>
      <c r="B13" s="305">
        <v>2887</v>
      </c>
      <c r="C13" s="206">
        <f>'6.1. Інша інфо_1'!D37</f>
        <v>2861</v>
      </c>
      <c r="D13" s="206">
        <f>'6.1. Інша інфо_1'!G37</f>
        <v>2861</v>
      </c>
      <c r="E13" s="173">
        <f t="shared" si="1"/>
        <v>-26</v>
      </c>
      <c r="F13" s="174">
        <f t="shared" si="2"/>
        <v>-0.90058884655351579</v>
      </c>
      <c r="G13" s="173">
        <f t="shared" si="3"/>
        <v>0</v>
      </c>
      <c r="H13" s="174">
        <f t="shared" si="4"/>
        <v>0</v>
      </c>
      <c r="I13" s="292"/>
    </row>
    <row r="14" spans="1:9" ht="18.899999999999999" customHeight="1">
      <c r="A14" s="172" t="str">
        <f>'6.1. Інша інфо_1'!A38:C38</f>
        <v>Комунальні послуги</v>
      </c>
      <c r="B14" s="305">
        <v>54</v>
      </c>
      <c r="C14" s="206">
        <f>'6.1. Інша інфо_1'!D38</f>
        <v>44</v>
      </c>
      <c r="D14" s="206">
        <f>'6.1. Інша інфо_1'!G38</f>
        <v>42</v>
      </c>
      <c r="E14" s="173">
        <f t="shared" si="1"/>
        <v>-12</v>
      </c>
      <c r="F14" s="174">
        <f t="shared" si="2"/>
        <v>-22.222222222222221</v>
      </c>
      <c r="G14" s="173">
        <f t="shared" si="3"/>
        <v>-2</v>
      </c>
      <c r="H14" s="174">
        <f t="shared" si="4"/>
        <v>-4.5454545454545459</v>
      </c>
      <c r="I14" s="292"/>
    </row>
    <row r="15" spans="1:9" ht="32.25" customHeight="1">
      <c r="A15" s="172" t="s">
        <v>431</v>
      </c>
      <c r="B15" s="305">
        <v>8</v>
      </c>
      <c r="C15" s="206">
        <f>'6.1. Інша інфо_1'!D39+'6.1. Інша інфо_1'!D40</f>
        <v>357</v>
      </c>
      <c r="D15" s="206">
        <f>'6.1. Інша інфо_1'!G39+'6.1. Інша інфо_1'!G40</f>
        <v>522</v>
      </c>
      <c r="E15" s="173">
        <f t="shared" si="1"/>
        <v>514</v>
      </c>
      <c r="F15" s="174">
        <f t="shared" si="2"/>
        <v>6425</v>
      </c>
      <c r="G15" s="173">
        <f t="shared" si="3"/>
        <v>165</v>
      </c>
      <c r="H15" s="174">
        <f t="shared" si="4"/>
        <v>46.218487394957982</v>
      </c>
      <c r="I15" s="292"/>
    </row>
    <row r="16" spans="1:9" ht="18.899999999999999" customHeight="1">
      <c r="A16" s="172" t="str">
        <f>'6.1. Інша інфо_1'!A41:C41</f>
        <v>Передача майнових прав</v>
      </c>
      <c r="B16" s="305">
        <v>624</v>
      </c>
      <c r="C16" s="206">
        <f>'6.1. Інша інфо_1'!D41</f>
        <v>526</v>
      </c>
      <c r="D16" s="206">
        <f>'6.1. Інша інфо_1'!G41</f>
        <v>57</v>
      </c>
      <c r="E16" s="173">
        <f t="shared" si="1"/>
        <v>-567</v>
      </c>
      <c r="F16" s="174">
        <f t="shared" si="2"/>
        <v>-90.865384615384613</v>
      </c>
      <c r="G16" s="173">
        <f t="shared" si="3"/>
        <v>-469</v>
      </c>
      <c r="H16" s="174">
        <f t="shared" si="4"/>
        <v>-89.163498098859321</v>
      </c>
      <c r="I16" s="292"/>
    </row>
    <row r="17" spans="1:10" ht="18.899999999999999" customHeight="1">
      <c r="A17" s="172" t="str">
        <f>'6.1. Інша інфо_1'!A42:C42</f>
        <v>Робота сортувальної лінії</v>
      </c>
      <c r="B17" s="305">
        <v>387</v>
      </c>
      <c r="C17" s="206">
        <f>'6.1. Інша інфо_1'!D42</f>
        <v>398</v>
      </c>
      <c r="D17" s="206">
        <f>'6.1. Інша інфо_1'!G42</f>
        <v>512</v>
      </c>
      <c r="E17" s="173">
        <f t="shared" si="1"/>
        <v>125</v>
      </c>
      <c r="F17" s="174">
        <f t="shared" si="2"/>
        <v>32.299741602067186</v>
      </c>
      <c r="G17" s="173">
        <f t="shared" si="3"/>
        <v>114</v>
      </c>
      <c r="H17" s="174">
        <f t="shared" si="4"/>
        <v>28.643216080402013</v>
      </c>
      <c r="I17" s="292"/>
    </row>
    <row r="18" spans="1:10" ht="18.899999999999999" customHeight="1">
      <c r="A18" s="172" t="str">
        <f>'6.1. Інша інфо_1'!A43:C43</f>
        <v>Продаж товару</v>
      </c>
      <c r="B18" s="305">
        <v>12</v>
      </c>
      <c r="C18" s="206">
        <f>'6.1. Інша інфо_1'!D43</f>
        <v>8</v>
      </c>
      <c r="D18" s="206">
        <f>'6.1. Інша інфо_1'!G43</f>
        <v>19</v>
      </c>
      <c r="E18" s="173">
        <f t="shared" si="1"/>
        <v>7</v>
      </c>
      <c r="F18" s="174">
        <f t="shared" si="2"/>
        <v>58.333333333333336</v>
      </c>
      <c r="G18" s="173">
        <f t="shared" si="3"/>
        <v>11</v>
      </c>
      <c r="H18" s="174">
        <f t="shared" si="4"/>
        <v>137.5</v>
      </c>
      <c r="I18" s="292"/>
    </row>
    <row r="19" spans="1:10" ht="18.899999999999999" customHeight="1">
      <c r="A19" s="172" t="str">
        <f>'6.1. Інша інфо_1'!A44:C44</f>
        <v>Інші види діяльності</v>
      </c>
      <c r="B19" s="305">
        <v>5</v>
      </c>
      <c r="C19" s="206">
        <f>'6.1. Інша інфо_1'!D44</f>
        <v>8</v>
      </c>
      <c r="D19" s="206">
        <f>'6.1. Інша інфо_1'!G44</f>
        <v>1</v>
      </c>
      <c r="E19" s="173">
        <f t="shared" si="1"/>
        <v>-4</v>
      </c>
      <c r="F19" s="174">
        <f t="shared" si="2"/>
        <v>-80</v>
      </c>
      <c r="G19" s="173">
        <f t="shared" si="3"/>
        <v>-7</v>
      </c>
      <c r="H19" s="174">
        <f t="shared" si="4"/>
        <v>-87.5</v>
      </c>
      <c r="I19" s="292"/>
    </row>
    <row r="20" spans="1:10">
      <c r="A20" s="306" t="s">
        <v>321</v>
      </c>
      <c r="B20" s="307">
        <f>SUM(B10:B19)</f>
        <v>56810</v>
      </c>
      <c r="C20" s="307">
        <f>SUM(C10:C19)</f>
        <v>69756</v>
      </c>
      <c r="D20" s="307">
        <f>SUM(D10:D19)</f>
        <v>69419</v>
      </c>
      <c r="E20" s="308">
        <f>D20-B20</f>
        <v>12609</v>
      </c>
      <c r="F20" s="309">
        <f>E20/B20*100</f>
        <v>22.195036085196268</v>
      </c>
      <c r="G20" s="308">
        <f>D20-C20</f>
        <v>-337</v>
      </c>
      <c r="H20" s="309">
        <f>G20/C20*100</f>
        <v>-0.48311256379379552</v>
      </c>
      <c r="I20" s="292"/>
      <c r="J20" s="292"/>
    </row>
    <row r="21" spans="1:10" ht="63.75" hidden="1" customHeight="1">
      <c r="A21" s="172" t="str">
        <f>'Розшифровка фінрезультати'!A44</f>
        <v>списання простроченої кредиторської заборгованості</v>
      </c>
      <c r="B21" s="305">
        <f>'Розшифровка фінрезультати'!C44</f>
        <v>0</v>
      </c>
      <c r="C21" s="305">
        <f>'Розшифровка фінрезультати'!D44</f>
        <v>0</v>
      </c>
      <c r="D21" s="206">
        <f>'Розшифровка фінрезультати'!E44</f>
        <v>0</v>
      </c>
      <c r="E21" s="173">
        <f t="shared" ref="E21:E23" si="5">D21-B21</f>
        <v>0</v>
      </c>
      <c r="F21" s="174" t="e">
        <f t="shared" ref="F21:F23" si="6">E21/B21*100</f>
        <v>#DIV/0!</v>
      </c>
      <c r="G21" s="173">
        <f t="shared" ref="G21:G23" si="7">D21-C21</f>
        <v>0</v>
      </c>
      <c r="H21" s="174" t="e">
        <f t="shared" ref="H21:H23" si="8">G21/C21*100</f>
        <v>#DIV/0!</v>
      </c>
    </row>
    <row r="22" spans="1:10" ht="29.25" hidden="1" customHeight="1">
      <c r="A22" s="172" t="str">
        <f>'Розшифровка фінрезультати'!A45</f>
        <v>коригування резерву безнадійної заборгованості</v>
      </c>
      <c r="B22" s="305">
        <f>'Розшифровка фінрезультати'!C45</f>
        <v>0</v>
      </c>
      <c r="C22" s="305">
        <f>'Розшифровка фінрезультати'!D45</f>
        <v>0</v>
      </c>
      <c r="D22" s="206">
        <f>'Розшифровка фінрезультати'!E45</f>
        <v>0</v>
      </c>
      <c r="E22" s="173">
        <f t="shared" si="5"/>
        <v>0</v>
      </c>
      <c r="F22" s="174" t="e">
        <f t="shared" si="6"/>
        <v>#DIV/0!</v>
      </c>
      <c r="G22" s="173">
        <f t="shared" si="7"/>
        <v>0</v>
      </c>
      <c r="H22" s="174" t="e">
        <f t="shared" si="8"/>
        <v>#DIV/0!</v>
      </c>
    </row>
    <row r="23" spans="1:10" ht="18.899999999999999" customHeight="1">
      <c r="A23" s="172" t="str">
        <f>'Розшифровка фінрезультати'!A46</f>
        <v>реалізація оборотних активів</v>
      </c>
      <c r="B23" s="305">
        <f>'Розшифровка фінрезультати'!C46</f>
        <v>1</v>
      </c>
      <c r="C23" s="305">
        <f>'Розшифровка фінрезультати'!D46</f>
        <v>0</v>
      </c>
      <c r="D23" s="206">
        <f>'Розшифровка фінрезультати'!E46</f>
        <v>1</v>
      </c>
      <c r="E23" s="173">
        <f t="shared" si="5"/>
        <v>0</v>
      </c>
      <c r="F23" s="174">
        <f t="shared" si="6"/>
        <v>0</v>
      </c>
      <c r="G23" s="173">
        <f t="shared" si="7"/>
        <v>1</v>
      </c>
      <c r="H23" s="174" t="e">
        <f t="shared" si="8"/>
        <v>#DIV/0!</v>
      </c>
    </row>
    <row r="24" spans="1:10" ht="19.5" hidden="1" customHeight="1">
      <c r="A24" s="172" t="str">
        <f>'Розшифровка фінрезультати'!A47</f>
        <v>страхове відшкодування</v>
      </c>
      <c r="B24" s="305">
        <f>'Розшифровка фінрезультати'!C47</f>
        <v>0</v>
      </c>
      <c r="C24" s="305">
        <f>'Розшифровка фінрезультати'!D47</f>
        <v>0</v>
      </c>
      <c r="D24" s="206">
        <f>'Розшифровка фінрезультати'!E47</f>
        <v>0</v>
      </c>
      <c r="E24" s="173">
        <f t="shared" ref="E24:E28" si="9">D24-B24</f>
        <v>0</v>
      </c>
      <c r="F24" s="174" t="e">
        <f t="shared" ref="F24:F28" si="10">E24/B24*100</f>
        <v>#DIV/0!</v>
      </c>
      <c r="G24" s="173">
        <f t="shared" ref="G24:G28" si="11">D24-C24</f>
        <v>0</v>
      </c>
      <c r="H24" s="174" t="e">
        <f t="shared" ref="H24:H28" si="12">G24/C24*100</f>
        <v>#DIV/0!</v>
      </c>
    </row>
    <row r="25" spans="1:10" ht="31.5" customHeight="1">
      <c r="A25" s="172" t="str">
        <f>'Розшифровка фінрезультати'!A48</f>
        <v>відсотки банку за залишками коштів на поточних рахунках</v>
      </c>
      <c r="B25" s="305">
        <f>'Розшифровка фінрезультати'!C48</f>
        <v>0</v>
      </c>
      <c r="C25" s="305">
        <f>'Розшифровка фінрезультати'!D48</f>
        <v>0</v>
      </c>
      <c r="D25" s="206">
        <f>'Розшифровка фінрезультати'!E48</f>
        <v>34</v>
      </c>
      <c r="E25" s="173">
        <f t="shared" si="9"/>
        <v>34</v>
      </c>
      <c r="F25" s="174" t="e">
        <f t="shared" si="10"/>
        <v>#DIV/0!</v>
      </c>
      <c r="G25" s="173">
        <f t="shared" si="11"/>
        <v>34</v>
      </c>
      <c r="H25" s="174" t="e">
        <f t="shared" si="12"/>
        <v>#DIV/0!</v>
      </c>
    </row>
    <row r="26" spans="1:10" ht="47.25" customHeight="1">
      <c r="A26" s="172" t="str">
        <f>'Розшифровка фінрезультати'!A56</f>
        <v>амортизація основних засобів прийнятих в господарське відання</v>
      </c>
      <c r="B26" s="305">
        <f>'Розшифровка фінрезультати'!C56</f>
        <v>264</v>
      </c>
      <c r="C26" s="305">
        <f>'Розшифровка фінрезультати'!D56</f>
        <v>264</v>
      </c>
      <c r="D26" s="206">
        <f>'Розшифровка фінрезультати'!E56</f>
        <v>264</v>
      </c>
      <c r="E26" s="173">
        <f t="shared" si="9"/>
        <v>0</v>
      </c>
      <c r="F26" s="174">
        <f t="shared" si="10"/>
        <v>0</v>
      </c>
      <c r="G26" s="173">
        <f t="shared" si="11"/>
        <v>0</v>
      </c>
      <c r="H26" s="174">
        <f t="shared" si="12"/>
        <v>0</v>
      </c>
    </row>
    <row r="27" spans="1:10" ht="29.25" customHeight="1">
      <c r="A27" s="172" t="str">
        <f>'Розшифровка фінрезультати'!A57</f>
        <v>амортизація основних засобів безоплатно отриманих</v>
      </c>
      <c r="B27" s="305">
        <f>'Розшифровка фінрезультати'!C57</f>
        <v>0</v>
      </c>
      <c r="C27" s="305">
        <f>'Розшифровка фінрезультати'!D57</f>
        <v>0</v>
      </c>
      <c r="D27" s="206">
        <f>'Розшифровка фінрезультати'!E57</f>
        <v>5</v>
      </c>
      <c r="E27" s="173">
        <f t="shared" si="9"/>
        <v>5</v>
      </c>
      <c r="F27" s="174" t="e">
        <f t="shared" si="10"/>
        <v>#DIV/0!</v>
      </c>
      <c r="G27" s="173">
        <f t="shared" si="11"/>
        <v>5</v>
      </c>
      <c r="H27" s="174" t="e">
        <f t="shared" si="12"/>
        <v>#DIV/0!</v>
      </c>
    </row>
    <row r="28" spans="1:10" ht="28.5" customHeight="1">
      <c r="A28" s="172" t="str">
        <f>'Розшифровка фінрезультати'!A58</f>
        <v>безоплатно отримана лінія електропередач</v>
      </c>
      <c r="B28" s="305">
        <f>'Розшифровка фінрезультати'!C58</f>
        <v>103</v>
      </c>
      <c r="C28" s="305">
        <f>'Розшифровка фінрезультати'!D58</f>
        <v>0</v>
      </c>
      <c r="D28" s="206">
        <f>'Розшифровка фінрезультати'!E58</f>
        <v>0</v>
      </c>
      <c r="E28" s="173">
        <f t="shared" si="9"/>
        <v>-103</v>
      </c>
      <c r="F28" s="174">
        <f t="shared" si="10"/>
        <v>-100</v>
      </c>
      <c r="G28" s="173">
        <f t="shared" si="11"/>
        <v>0</v>
      </c>
      <c r="H28" s="174" t="e">
        <f t="shared" si="12"/>
        <v>#DIV/0!</v>
      </c>
    </row>
    <row r="29" spans="1:10" ht="28.5" customHeight="1">
      <c r="A29" s="172" t="str">
        <f>'Розшифровка фінрезультати'!A59</f>
        <v>безоплатно отриманий сміттєвоз</v>
      </c>
      <c r="B29" s="305">
        <f>'Розшифровка фінрезультати'!C59</f>
        <v>0</v>
      </c>
      <c r="C29" s="305">
        <f>'Розшифровка фінрезультати'!D59</f>
        <v>0</v>
      </c>
      <c r="D29" s="206">
        <f>'Розшифровка фінрезультати'!E59</f>
        <v>261</v>
      </c>
      <c r="E29" s="173">
        <f t="shared" ref="E29" si="13">D29-B29</f>
        <v>261</v>
      </c>
      <c r="F29" s="174" t="e">
        <f t="shared" ref="F29" si="14">E29/B29*100</f>
        <v>#DIV/0!</v>
      </c>
      <c r="G29" s="173">
        <f t="shared" ref="G29" si="15">D29-C29</f>
        <v>261</v>
      </c>
      <c r="H29" s="174" t="e">
        <f t="shared" ref="H29" si="16">G29/C29*100</f>
        <v>#DIV/0!</v>
      </c>
    </row>
    <row r="30" spans="1:10" ht="19.5" customHeight="1">
      <c r="A30" s="669" t="s">
        <v>290</v>
      </c>
      <c r="B30" s="669"/>
      <c r="C30" s="669"/>
      <c r="D30" s="669"/>
      <c r="E30" s="669"/>
      <c r="F30" s="669"/>
      <c r="G30" s="669"/>
      <c r="H30" s="669"/>
    </row>
    <row r="31" spans="1:10" ht="18">
      <c r="A31" s="675" t="s">
        <v>245</v>
      </c>
      <c r="B31" s="675"/>
      <c r="C31" s="675"/>
      <c r="D31" s="675"/>
      <c r="E31" s="675"/>
      <c r="F31" s="675"/>
      <c r="G31" s="675"/>
      <c r="H31" s="675"/>
    </row>
    <row r="32" spans="1:10" ht="9.75" customHeight="1">
      <c r="A32" s="668" t="s">
        <v>230</v>
      </c>
      <c r="B32" s="668"/>
      <c r="C32" s="668"/>
      <c r="D32" s="668"/>
      <c r="E32" s="668"/>
      <c r="F32" s="668"/>
      <c r="G32" s="668"/>
      <c r="H32" s="668"/>
    </row>
    <row r="33" spans="1:8" ht="15.75" customHeight="1">
      <c r="A33" s="674" t="s">
        <v>231</v>
      </c>
      <c r="B33" s="674" t="s">
        <v>401</v>
      </c>
      <c r="C33" s="674" t="s">
        <v>402</v>
      </c>
      <c r="D33" s="674" t="s">
        <v>403</v>
      </c>
      <c r="E33" s="674" t="s">
        <v>232</v>
      </c>
      <c r="F33" s="674"/>
      <c r="G33" s="674"/>
      <c r="H33" s="674"/>
    </row>
    <row r="34" spans="1:8" ht="12.75" customHeight="1">
      <c r="A34" s="674"/>
      <c r="B34" s="674"/>
      <c r="C34" s="674"/>
      <c r="D34" s="674"/>
      <c r="E34" s="670" t="s">
        <v>417</v>
      </c>
      <c r="F34" s="670"/>
      <c r="G34" s="670" t="s">
        <v>418</v>
      </c>
      <c r="H34" s="670"/>
    </row>
    <row r="35" spans="1:8" ht="12.75" customHeight="1">
      <c r="A35" s="674"/>
      <c r="B35" s="674"/>
      <c r="C35" s="674"/>
      <c r="D35" s="674"/>
      <c r="E35" s="670"/>
      <c r="F35" s="670"/>
      <c r="G35" s="670"/>
      <c r="H35" s="670"/>
    </row>
    <row r="36" spans="1:8" ht="23.25" customHeight="1">
      <c r="A36" s="674"/>
      <c r="B36" s="674"/>
      <c r="C36" s="674"/>
      <c r="D36" s="674"/>
      <c r="E36" s="670"/>
      <c r="F36" s="670"/>
      <c r="G36" s="670"/>
      <c r="H36" s="670"/>
    </row>
    <row r="37" spans="1:8">
      <c r="A37" s="674"/>
      <c r="B37" s="674"/>
      <c r="C37" s="674"/>
      <c r="D37" s="674"/>
      <c r="E37" s="317" t="s">
        <v>233</v>
      </c>
      <c r="F37" s="317" t="s">
        <v>234</v>
      </c>
      <c r="G37" s="317" t="s">
        <v>233</v>
      </c>
      <c r="H37" s="317" t="s">
        <v>234</v>
      </c>
    </row>
    <row r="38" spans="1:8" ht="32.1" customHeight="1">
      <c r="A38" s="175" t="s">
        <v>246</v>
      </c>
      <c r="B38" s="293">
        <f>SUM(B39:B44)</f>
        <v>-53267</v>
      </c>
      <c r="C38" s="293">
        <f t="shared" ref="C38:D38" si="17">SUM(C39:C44)</f>
        <v>-67645</v>
      </c>
      <c r="D38" s="293">
        <f t="shared" si="17"/>
        <v>-61499</v>
      </c>
      <c r="E38" s="170">
        <f>-(D38-B38)</f>
        <v>8232</v>
      </c>
      <c r="F38" s="171">
        <f>-E38/B38*100</f>
        <v>15.45422118760208</v>
      </c>
      <c r="G38" s="170">
        <f>-(D38-C38)</f>
        <v>-6146</v>
      </c>
      <c r="H38" s="171">
        <f>-G38/C38*100</f>
        <v>-9.0856678246729246</v>
      </c>
    </row>
    <row r="39" spans="1:8" ht="30" customHeight="1">
      <c r="A39" s="172" t="s">
        <v>76</v>
      </c>
      <c r="B39" s="294">
        <f>'I. Фін результат'!C13</f>
        <v>-47678</v>
      </c>
      <c r="C39" s="294">
        <f>'I. Фін результат'!E13</f>
        <v>-61262</v>
      </c>
      <c r="D39" s="294">
        <f>'I. Фін результат'!F13</f>
        <v>-55426</v>
      </c>
      <c r="E39" s="173">
        <f t="shared" ref="E39:E44" si="18">-(D39-B39)</f>
        <v>7748</v>
      </c>
      <c r="F39" s="174">
        <f t="shared" ref="F39:F44" si="19">-E39/B39*100</f>
        <v>16.250681656109737</v>
      </c>
      <c r="G39" s="173">
        <f t="shared" ref="G39:G44" si="20">-(D39-C39)</f>
        <v>-5836</v>
      </c>
      <c r="H39" s="174">
        <f t="shared" ref="H39:H44" si="21">-G39/C39*100</f>
        <v>-9.5262968887728121</v>
      </c>
    </row>
    <row r="40" spans="1:8" ht="18.899999999999999" customHeight="1">
      <c r="A40" s="172" t="s">
        <v>247</v>
      </c>
      <c r="B40" s="294">
        <f>'I. Фін результат'!C23</f>
        <v>-4449</v>
      </c>
      <c r="C40" s="294">
        <f>'I. Фін результат'!E23</f>
        <v>-5660</v>
      </c>
      <c r="D40" s="294">
        <f>'I. Фін результат'!F23</f>
        <v>-5592</v>
      </c>
      <c r="E40" s="173">
        <f t="shared" si="18"/>
        <v>1143</v>
      </c>
      <c r="F40" s="174">
        <f t="shared" si="19"/>
        <v>25.691166554281864</v>
      </c>
      <c r="G40" s="173">
        <f t="shared" si="20"/>
        <v>-68</v>
      </c>
      <c r="H40" s="174">
        <f t="shared" si="21"/>
        <v>-1.2014134275618376</v>
      </c>
    </row>
    <row r="41" spans="1:8" ht="18.899999999999999" customHeight="1">
      <c r="A41" s="172" t="s">
        <v>14</v>
      </c>
      <c r="B41" s="294">
        <f>'I. Фін результат'!C56</f>
        <v>-813</v>
      </c>
      <c r="C41" s="294">
        <f>'I. Фін результат'!E56</f>
        <v>-18</v>
      </c>
      <c r="D41" s="294">
        <f>'I. Фін результат'!F56</f>
        <v>-18</v>
      </c>
      <c r="E41" s="173">
        <f t="shared" si="18"/>
        <v>-795</v>
      </c>
      <c r="F41" s="174">
        <f t="shared" si="19"/>
        <v>-97.785977859778598</v>
      </c>
      <c r="G41" s="173">
        <f t="shared" si="20"/>
        <v>0</v>
      </c>
      <c r="H41" s="174">
        <f t="shared" si="21"/>
        <v>0</v>
      </c>
    </row>
    <row r="42" spans="1:8" ht="18.899999999999999" customHeight="1">
      <c r="A42" s="172" t="s">
        <v>248</v>
      </c>
      <c r="B42" s="294">
        <f>'I. Фін результат'!C67</f>
        <v>-283</v>
      </c>
      <c r="C42" s="294">
        <f>'I. Фін результат'!E67</f>
        <v>-166</v>
      </c>
      <c r="D42" s="294">
        <f>'I. Фін результат'!F67</f>
        <v>-231</v>
      </c>
      <c r="E42" s="173">
        <f t="shared" si="18"/>
        <v>-52</v>
      </c>
      <c r="F42" s="174">
        <f t="shared" si="19"/>
        <v>-18.374558303886925</v>
      </c>
      <c r="G42" s="173">
        <f t="shared" si="20"/>
        <v>65</v>
      </c>
      <c r="H42" s="174">
        <f t="shared" si="21"/>
        <v>39.156626506024097</v>
      </c>
    </row>
    <row r="43" spans="1:8" ht="18.899999999999999" customHeight="1">
      <c r="A43" s="172" t="s">
        <v>249</v>
      </c>
      <c r="B43" s="294">
        <f>'I. Фін результат'!C71</f>
        <v>-44</v>
      </c>
      <c r="C43" s="294">
        <f>'I. Фін результат'!E71</f>
        <v>-18</v>
      </c>
      <c r="D43" s="294">
        <f>'I. Фін результат'!F71</f>
        <v>-20</v>
      </c>
      <c r="E43" s="173">
        <f t="shared" si="18"/>
        <v>-24</v>
      </c>
      <c r="F43" s="174">
        <f t="shared" si="19"/>
        <v>-54.54545454545454</v>
      </c>
      <c r="G43" s="173">
        <f t="shared" si="20"/>
        <v>2</v>
      </c>
      <c r="H43" s="174">
        <f t="shared" si="21"/>
        <v>11.111111111111111</v>
      </c>
    </row>
    <row r="44" spans="1:8" ht="18.899999999999999" customHeight="1">
      <c r="A44" s="172" t="s">
        <v>120</v>
      </c>
      <c r="B44" s="294">
        <v>0</v>
      </c>
      <c r="C44" s="294">
        <f>'I. Фін результат'!E75</f>
        <v>-521</v>
      </c>
      <c r="D44" s="294">
        <f>'I. Фін результат'!F75</f>
        <v>-212</v>
      </c>
      <c r="E44" s="173">
        <f t="shared" si="18"/>
        <v>212</v>
      </c>
      <c r="F44" s="174" t="e">
        <f t="shared" si="19"/>
        <v>#DIV/0!</v>
      </c>
      <c r="G44" s="173">
        <f t="shared" si="20"/>
        <v>-309</v>
      </c>
      <c r="H44" s="174">
        <f t="shared" si="21"/>
        <v>-59.309021113243766</v>
      </c>
    </row>
    <row r="45" spans="1:8" ht="21" customHeight="1">
      <c r="A45" s="397"/>
      <c r="B45" s="398"/>
      <c r="C45" s="398"/>
      <c r="D45" s="398"/>
      <c r="E45" s="399"/>
      <c r="F45" s="400"/>
      <c r="G45" s="399"/>
      <c r="H45" s="400"/>
    </row>
    <row r="46" spans="1:8" ht="21" customHeight="1">
      <c r="A46" s="669" t="s">
        <v>291</v>
      </c>
      <c r="B46" s="669"/>
      <c r="C46" s="669"/>
      <c r="D46" s="669"/>
      <c r="E46" s="669"/>
      <c r="F46" s="669"/>
      <c r="G46" s="669"/>
      <c r="H46" s="669"/>
    </row>
    <row r="47" spans="1:8" ht="36.75" customHeight="1">
      <c r="A47" s="667" t="s">
        <v>377</v>
      </c>
      <c r="B47" s="667"/>
      <c r="C47" s="667"/>
      <c r="D47" s="667"/>
      <c r="E47" s="667"/>
      <c r="F47" s="667"/>
      <c r="G47" s="667"/>
      <c r="H47" s="667"/>
    </row>
    <row r="48" spans="1:8" ht="21" customHeight="1">
      <c r="A48" s="668" t="s">
        <v>230</v>
      </c>
      <c r="B48" s="668"/>
      <c r="C48" s="668"/>
      <c r="D48" s="668"/>
      <c r="E48" s="668"/>
      <c r="F48" s="668"/>
      <c r="G48" s="668"/>
      <c r="H48" s="668"/>
    </row>
    <row r="49" spans="1:8" ht="21" customHeight="1">
      <c r="A49" s="674" t="s">
        <v>231</v>
      </c>
      <c r="B49" s="674" t="s">
        <v>401</v>
      </c>
      <c r="C49" s="674" t="s">
        <v>402</v>
      </c>
      <c r="D49" s="674" t="s">
        <v>403</v>
      </c>
      <c r="E49" s="674" t="s">
        <v>232</v>
      </c>
      <c r="F49" s="674"/>
      <c r="G49" s="674"/>
      <c r="H49" s="674"/>
    </row>
    <row r="50" spans="1:8" ht="12.75" customHeight="1">
      <c r="A50" s="674"/>
      <c r="B50" s="674"/>
      <c r="C50" s="674"/>
      <c r="D50" s="674"/>
      <c r="E50" s="670" t="s">
        <v>417</v>
      </c>
      <c r="F50" s="670"/>
      <c r="G50" s="670" t="s">
        <v>418</v>
      </c>
      <c r="H50" s="670"/>
    </row>
    <row r="51" spans="1:8" ht="15.75" customHeight="1">
      <c r="A51" s="674"/>
      <c r="B51" s="674"/>
      <c r="C51" s="674"/>
      <c r="D51" s="674"/>
      <c r="E51" s="670"/>
      <c r="F51" s="670"/>
      <c r="G51" s="670"/>
      <c r="H51" s="670"/>
    </row>
    <row r="52" spans="1:8" ht="19.5" customHeight="1">
      <c r="A52" s="674"/>
      <c r="B52" s="674"/>
      <c r="C52" s="674"/>
      <c r="D52" s="674"/>
      <c r="E52" s="670"/>
      <c r="F52" s="670"/>
      <c r="G52" s="670"/>
      <c r="H52" s="670"/>
    </row>
    <row r="53" spans="1:8" ht="16.5" customHeight="1">
      <c r="A53" s="674"/>
      <c r="B53" s="674"/>
      <c r="C53" s="674"/>
      <c r="D53" s="674"/>
      <c r="E53" s="319" t="s">
        <v>233</v>
      </c>
      <c r="F53" s="319" t="s">
        <v>234</v>
      </c>
      <c r="G53" s="319" t="s">
        <v>233</v>
      </c>
      <c r="H53" s="319" t="s">
        <v>234</v>
      </c>
    </row>
    <row r="54" spans="1:8" ht="38.25" customHeight="1">
      <c r="A54" s="175" t="s">
        <v>374</v>
      </c>
      <c r="B54" s="181">
        <f>'6.1. Інша інфо_1'!C10</f>
        <v>217</v>
      </c>
      <c r="C54" s="181">
        <f>'6.1. Інша інфо_1'!F10</f>
        <v>214</v>
      </c>
      <c r="D54" s="181">
        <f>'6.1. Інша інфо_1'!I10</f>
        <v>216</v>
      </c>
      <c r="E54" s="170">
        <f>D54-B54</f>
        <v>-1</v>
      </c>
      <c r="F54" s="171">
        <f>E54/B54*100</f>
        <v>-0.46082949308755761</v>
      </c>
      <c r="G54" s="170">
        <f>D54-C54</f>
        <v>2</v>
      </c>
      <c r="H54" s="171">
        <f>G54/C54*100</f>
        <v>0.93457943925233633</v>
      </c>
    </row>
    <row r="55" spans="1:8" ht="18.75" customHeight="1">
      <c r="A55" s="172" t="s">
        <v>104</v>
      </c>
      <c r="B55" s="206">
        <f>'6.1. Інша інфо_1'!C11</f>
        <v>1</v>
      </c>
      <c r="C55" s="206">
        <f>'6.1. Інша інфо_1'!F11</f>
        <v>1</v>
      </c>
      <c r="D55" s="206">
        <f>'6.1. Інша інфо_1'!I11</f>
        <v>1</v>
      </c>
      <c r="E55" s="173">
        <f t="shared" ref="E55:E65" si="22">D55-B55</f>
        <v>0</v>
      </c>
      <c r="F55" s="174">
        <f t="shared" ref="F55:F65" si="23">E55/B55*100</f>
        <v>0</v>
      </c>
      <c r="G55" s="173">
        <f t="shared" ref="G55:G65" si="24">D55-C55</f>
        <v>0</v>
      </c>
      <c r="H55" s="174">
        <f t="shared" ref="H55:H65" si="25">G55/C55*100</f>
        <v>0</v>
      </c>
    </row>
    <row r="56" spans="1:8" ht="33.75" customHeight="1">
      <c r="A56" s="172" t="s">
        <v>103</v>
      </c>
      <c r="B56" s="206">
        <f>'6.1. Інша інфо_1'!C12</f>
        <v>40</v>
      </c>
      <c r="C56" s="206">
        <f>'6.1. Інша інфо_1'!F12</f>
        <v>40</v>
      </c>
      <c r="D56" s="206">
        <f>'6.1. Інша інфо_1'!I12</f>
        <v>40</v>
      </c>
      <c r="E56" s="173">
        <f t="shared" si="22"/>
        <v>0</v>
      </c>
      <c r="F56" s="174">
        <f t="shared" si="23"/>
        <v>0</v>
      </c>
      <c r="G56" s="173">
        <f t="shared" si="24"/>
        <v>0</v>
      </c>
      <c r="H56" s="174">
        <f t="shared" si="25"/>
        <v>0</v>
      </c>
    </row>
    <row r="57" spans="1:8" ht="19.5" customHeight="1">
      <c r="A57" s="172" t="s">
        <v>105</v>
      </c>
      <c r="B57" s="206">
        <f>'6.1. Інша інфо_1'!C13</f>
        <v>176</v>
      </c>
      <c r="C57" s="206">
        <f>'6.1. Інша інфо_1'!F13</f>
        <v>173</v>
      </c>
      <c r="D57" s="206">
        <f>'6.1. Інша інфо_1'!I13</f>
        <v>175</v>
      </c>
      <c r="E57" s="173">
        <f t="shared" si="22"/>
        <v>-1</v>
      </c>
      <c r="F57" s="174">
        <f t="shared" si="23"/>
        <v>-0.56818181818181823</v>
      </c>
      <c r="G57" s="173">
        <f t="shared" si="24"/>
        <v>2</v>
      </c>
      <c r="H57" s="174">
        <f t="shared" si="25"/>
        <v>1.1560693641618496</v>
      </c>
    </row>
    <row r="58" spans="1:8" ht="33" customHeight="1">
      <c r="A58" s="175" t="s">
        <v>375</v>
      </c>
      <c r="B58" s="181">
        <f>'6.1. Інша інфо_1'!C18</f>
        <v>18520</v>
      </c>
      <c r="C58" s="181">
        <f>'6.1. Інша інфо_1'!F18</f>
        <v>20046</v>
      </c>
      <c r="D58" s="181">
        <f>'6.1. Інша інфо_1'!I18</f>
        <v>19076</v>
      </c>
      <c r="E58" s="170">
        <f t="shared" si="22"/>
        <v>556</v>
      </c>
      <c r="F58" s="171">
        <f t="shared" si="23"/>
        <v>3.002159827213823</v>
      </c>
      <c r="G58" s="170">
        <f t="shared" si="24"/>
        <v>-970</v>
      </c>
      <c r="H58" s="171">
        <f t="shared" si="25"/>
        <v>-4.838870597625462</v>
      </c>
    </row>
    <row r="59" spans="1:8" ht="22.5" customHeight="1">
      <c r="A59" s="172" t="s">
        <v>104</v>
      </c>
      <c r="B59" s="206">
        <f>'6.1. Інша інфо_1'!C19</f>
        <v>192</v>
      </c>
      <c r="C59" s="206">
        <f>'6.1. Інша інфо_1'!F19</f>
        <v>199</v>
      </c>
      <c r="D59" s="206">
        <f>'6.1. Інша інфо_1'!I19</f>
        <v>221</v>
      </c>
      <c r="E59" s="173">
        <f t="shared" si="22"/>
        <v>29</v>
      </c>
      <c r="F59" s="174">
        <f t="shared" si="23"/>
        <v>15.104166666666666</v>
      </c>
      <c r="G59" s="173">
        <f t="shared" si="24"/>
        <v>22</v>
      </c>
      <c r="H59" s="174">
        <f t="shared" si="25"/>
        <v>11.055276381909549</v>
      </c>
    </row>
    <row r="60" spans="1:8" ht="31.5" customHeight="1">
      <c r="A60" s="172" t="s">
        <v>103</v>
      </c>
      <c r="B60" s="206">
        <f>'6.1. Інша інфо_1'!C20</f>
        <v>3805</v>
      </c>
      <c r="C60" s="206">
        <f>'6.1. Інша інфо_1'!F20</f>
        <v>4937</v>
      </c>
      <c r="D60" s="206">
        <f>'6.1. Інша інфо_1'!I20</f>
        <v>5463</v>
      </c>
      <c r="E60" s="173">
        <f t="shared" si="22"/>
        <v>1658</v>
      </c>
      <c r="F60" s="174">
        <f t="shared" si="23"/>
        <v>43.574244415243101</v>
      </c>
      <c r="G60" s="173">
        <f t="shared" si="24"/>
        <v>526</v>
      </c>
      <c r="H60" s="174">
        <f t="shared" si="25"/>
        <v>10.654243467692931</v>
      </c>
    </row>
    <row r="61" spans="1:8" ht="19.5" customHeight="1">
      <c r="A61" s="172" t="s">
        <v>105</v>
      </c>
      <c r="B61" s="206">
        <f>'6.1. Інша інфо_1'!C21</f>
        <v>14520</v>
      </c>
      <c r="C61" s="206">
        <f>'6.1. Інша інфо_1'!F21</f>
        <v>14910</v>
      </c>
      <c r="D61" s="206">
        <f>'6.1. Інша інфо_1'!I21</f>
        <v>13392</v>
      </c>
      <c r="E61" s="173">
        <f t="shared" si="22"/>
        <v>-1128</v>
      </c>
      <c r="F61" s="174">
        <f t="shared" si="23"/>
        <v>-7.7685950413223139</v>
      </c>
      <c r="G61" s="173">
        <f t="shared" si="24"/>
        <v>-1518</v>
      </c>
      <c r="H61" s="174">
        <f t="shared" si="25"/>
        <v>-10.181086519114688</v>
      </c>
    </row>
    <row r="62" spans="1:8" ht="30" customHeight="1">
      <c r="A62" s="175" t="s">
        <v>376</v>
      </c>
      <c r="B62" s="181">
        <f>'6.1. Інша інфо_1'!C22</f>
        <v>14224</v>
      </c>
      <c r="C62" s="181">
        <f>'6.1. Інша інфо_1'!F22</f>
        <v>15612</v>
      </c>
      <c r="D62" s="181">
        <f>'6.1. Інша інфо_1'!I22</f>
        <v>14719</v>
      </c>
      <c r="E62" s="170">
        <f t="shared" si="22"/>
        <v>495</v>
      </c>
      <c r="F62" s="171">
        <f t="shared" si="23"/>
        <v>3.4800337457817769</v>
      </c>
      <c r="G62" s="170">
        <f t="shared" si="24"/>
        <v>-893</v>
      </c>
      <c r="H62" s="171">
        <f t="shared" si="25"/>
        <v>-5.7199590058929033</v>
      </c>
    </row>
    <row r="63" spans="1:8" ht="18.75" customHeight="1">
      <c r="A63" s="172" t="s">
        <v>104</v>
      </c>
      <c r="B63" s="206">
        <f>'6.1. Інша інфо_1'!C23</f>
        <v>32000</v>
      </c>
      <c r="C63" s="206">
        <f>'6.1. Інша інфо_1'!F23</f>
        <v>33167</v>
      </c>
      <c r="D63" s="206">
        <f>'6.1. Інша інфо_1'!I23</f>
        <v>36833</v>
      </c>
      <c r="E63" s="173">
        <f t="shared" ref="E63" si="26">D63-B63</f>
        <v>4833</v>
      </c>
      <c r="F63" s="174">
        <f t="shared" ref="F63" si="27">E63/B63*100</f>
        <v>15.103125</v>
      </c>
      <c r="G63" s="173">
        <f t="shared" ref="G63" si="28">D63-C63</f>
        <v>3666</v>
      </c>
      <c r="H63" s="174">
        <f t="shared" ref="H63" si="29">G63/C63*100</f>
        <v>11.053155244670908</v>
      </c>
    </row>
    <row r="64" spans="1:8" ht="30" customHeight="1">
      <c r="A64" s="172" t="s">
        <v>103</v>
      </c>
      <c r="B64" s="206">
        <f>'6.1. Інша інфо_1'!C24</f>
        <v>15854</v>
      </c>
      <c r="C64" s="206">
        <f>'6.1. Інша інфо_1'!F24</f>
        <v>20571</v>
      </c>
      <c r="D64" s="206">
        <f>'6.1. Інша інфо_1'!I24</f>
        <v>22763</v>
      </c>
      <c r="E64" s="173">
        <f t="shared" si="22"/>
        <v>6909</v>
      </c>
      <c r="F64" s="174">
        <f t="shared" si="23"/>
        <v>43.578907531222406</v>
      </c>
      <c r="G64" s="173">
        <f t="shared" si="24"/>
        <v>2192</v>
      </c>
      <c r="H64" s="174">
        <f t="shared" si="25"/>
        <v>10.655777550921201</v>
      </c>
    </row>
    <row r="65" spans="1:8" ht="18" customHeight="1">
      <c r="A65" s="172" t="s">
        <v>105</v>
      </c>
      <c r="B65" s="206">
        <f>'6.1. Інша інфо_1'!C25</f>
        <v>13750</v>
      </c>
      <c r="C65" s="206">
        <f>'6.1. Інша інфо_1'!F25</f>
        <v>14364</v>
      </c>
      <c r="D65" s="206">
        <f>'6.1. Інша інфо_1'!I25</f>
        <v>12754</v>
      </c>
      <c r="E65" s="173">
        <f t="shared" si="22"/>
        <v>-996</v>
      </c>
      <c r="F65" s="174">
        <f t="shared" si="23"/>
        <v>-7.2436363636363632</v>
      </c>
      <c r="G65" s="173">
        <f t="shared" si="24"/>
        <v>-1610</v>
      </c>
      <c r="H65" s="174">
        <f t="shared" si="25"/>
        <v>-11.208576998050681</v>
      </c>
    </row>
    <row r="66" spans="1:8" ht="18" customHeight="1">
      <c r="A66" s="397"/>
      <c r="B66" s="398"/>
      <c r="C66" s="398"/>
      <c r="D66" s="398"/>
      <c r="E66" s="399"/>
      <c r="F66" s="400"/>
      <c r="G66" s="399"/>
      <c r="H66" s="400"/>
    </row>
    <row r="67" spans="1:8" ht="16.5" customHeight="1">
      <c r="A67" s="397"/>
      <c r="B67" s="398"/>
      <c r="C67" s="398"/>
      <c r="D67" s="398"/>
      <c r="E67" s="399"/>
      <c r="F67" s="400"/>
      <c r="G67" s="399"/>
      <c r="H67" s="400"/>
    </row>
    <row r="68" spans="1:8" ht="18" customHeight="1">
      <c r="A68" s="669" t="s">
        <v>378</v>
      </c>
      <c r="B68" s="669"/>
      <c r="C68" s="669"/>
      <c r="D68" s="669"/>
      <c r="E68" s="669"/>
      <c r="F68" s="669"/>
      <c r="G68" s="669"/>
      <c r="H68" s="669"/>
    </row>
    <row r="69" spans="1:8" ht="12.75" customHeight="1">
      <c r="A69" s="178" t="s">
        <v>250</v>
      </c>
      <c r="B69" s="296"/>
      <c r="C69" s="179"/>
      <c r="D69" s="179"/>
      <c r="E69" s="179"/>
      <c r="F69" s="179"/>
      <c r="G69" s="179"/>
      <c r="H69" s="179"/>
    </row>
    <row r="70" spans="1:8" ht="12.75" customHeight="1">
      <c r="A70" s="668" t="s">
        <v>230</v>
      </c>
      <c r="B70" s="668"/>
      <c r="C70" s="668"/>
      <c r="D70" s="668"/>
      <c r="E70" s="668"/>
      <c r="F70" s="668"/>
      <c r="G70" s="668"/>
      <c r="H70" s="668"/>
    </row>
    <row r="71" spans="1:8" ht="23.25" customHeight="1">
      <c r="A71" s="674" t="s">
        <v>231</v>
      </c>
      <c r="B71" s="674" t="s">
        <v>401</v>
      </c>
      <c r="C71" s="674" t="s">
        <v>402</v>
      </c>
      <c r="D71" s="674" t="s">
        <v>403</v>
      </c>
      <c r="E71" s="674" t="s">
        <v>232</v>
      </c>
      <c r="F71" s="674"/>
      <c r="G71" s="674"/>
      <c r="H71" s="674"/>
    </row>
    <row r="72" spans="1:8" ht="12.75" customHeight="1">
      <c r="A72" s="674"/>
      <c r="B72" s="674"/>
      <c r="C72" s="674"/>
      <c r="D72" s="674"/>
      <c r="E72" s="670" t="s">
        <v>417</v>
      </c>
      <c r="F72" s="670"/>
      <c r="G72" s="670" t="s">
        <v>418</v>
      </c>
      <c r="H72" s="670"/>
    </row>
    <row r="73" spans="1:8" ht="20.25" customHeight="1">
      <c r="A73" s="674"/>
      <c r="B73" s="674"/>
      <c r="C73" s="674"/>
      <c r="D73" s="674"/>
      <c r="E73" s="670"/>
      <c r="F73" s="670"/>
      <c r="G73" s="670"/>
      <c r="H73" s="670"/>
    </row>
    <row r="74" spans="1:8" ht="12.75" customHeight="1">
      <c r="A74" s="674"/>
      <c r="B74" s="674"/>
      <c r="C74" s="674"/>
      <c r="D74" s="674"/>
      <c r="E74" s="670"/>
      <c r="F74" s="670"/>
      <c r="G74" s="670"/>
      <c r="H74" s="670"/>
    </row>
    <row r="75" spans="1:8">
      <c r="A75" s="674"/>
      <c r="B75" s="674"/>
      <c r="C75" s="674"/>
      <c r="D75" s="674"/>
      <c r="E75" s="317" t="s">
        <v>233</v>
      </c>
      <c r="F75" s="317" t="s">
        <v>234</v>
      </c>
      <c r="G75" s="317" t="s">
        <v>233</v>
      </c>
      <c r="H75" s="317" t="s">
        <v>234</v>
      </c>
    </row>
    <row r="76" spans="1:8">
      <c r="A76" s="175" t="s">
        <v>251</v>
      </c>
      <c r="B76" s="304">
        <f>'I. Фін результат'!C22</f>
        <v>9132</v>
      </c>
      <c r="C76" s="304">
        <f>'I. Фін результат'!E22</f>
        <v>8494</v>
      </c>
      <c r="D76" s="304">
        <f>'I. Фін результат'!F22</f>
        <v>13993</v>
      </c>
      <c r="E76" s="170">
        <f>D76-B76</f>
        <v>4861</v>
      </c>
      <c r="F76" s="171">
        <f>E76/B76*100</f>
        <v>53.230398598335526</v>
      </c>
      <c r="G76" s="170">
        <f>D76-C76</f>
        <v>5499</v>
      </c>
      <c r="H76" s="171">
        <f>G76/C76*100</f>
        <v>64.739816340946561</v>
      </c>
    </row>
    <row r="77" spans="1:8" ht="32.25" customHeight="1">
      <c r="A77" s="175" t="s">
        <v>3</v>
      </c>
      <c r="B77" s="295">
        <f>'I. Фін результат'!C63</f>
        <v>3871</v>
      </c>
      <c r="C77" s="295">
        <f>'I. Фін результат'!E63</f>
        <v>2816</v>
      </c>
      <c r="D77" s="295">
        <f>'I. Фін результат'!F63</f>
        <v>8418</v>
      </c>
      <c r="E77" s="173">
        <f t="shared" ref="E77:E79" si="30">D77-B77</f>
        <v>4547</v>
      </c>
      <c r="F77" s="174">
        <f t="shared" ref="F77:F79" si="31">E77/B77*100</f>
        <v>117.46318780676827</v>
      </c>
      <c r="G77" s="173">
        <f t="shared" ref="G77:G79" si="32">D77-C77</f>
        <v>5602</v>
      </c>
      <c r="H77" s="174">
        <f t="shared" ref="H77:H79" si="33">G77/C77*100</f>
        <v>198.93465909090909</v>
      </c>
    </row>
    <row r="78" spans="1:8" ht="32.25" customHeight="1">
      <c r="A78" s="175" t="s">
        <v>53</v>
      </c>
      <c r="B78" s="295">
        <f>'I. Фін результат'!C74</f>
        <v>3911</v>
      </c>
      <c r="C78" s="295">
        <f>'I. Фін результат'!E74</f>
        <v>2896</v>
      </c>
      <c r="D78" s="295">
        <f>'I. Фін результат'!F74</f>
        <v>8697</v>
      </c>
      <c r="E78" s="173">
        <f t="shared" si="30"/>
        <v>4786</v>
      </c>
      <c r="F78" s="174">
        <f t="shared" si="31"/>
        <v>122.37279468166709</v>
      </c>
      <c r="G78" s="173">
        <f t="shared" si="32"/>
        <v>5801</v>
      </c>
      <c r="H78" s="174">
        <f t="shared" si="33"/>
        <v>200.31077348066299</v>
      </c>
    </row>
    <row r="79" spans="1:8" ht="30" customHeight="1">
      <c r="A79" s="175" t="s">
        <v>132</v>
      </c>
      <c r="B79" s="304">
        <f>'I. Фін результат'!C79</f>
        <v>3911</v>
      </c>
      <c r="C79" s="304">
        <f>'I. Фін результат'!E79</f>
        <v>2375</v>
      </c>
      <c r="D79" s="304">
        <f>'I. Фін результат'!F79</f>
        <v>8485</v>
      </c>
      <c r="E79" s="170">
        <f t="shared" si="30"/>
        <v>4574</v>
      </c>
      <c r="F79" s="171">
        <f t="shared" si="31"/>
        <v>116.95218614165175</v>
      </c>
      <c r="G79" s="170">
        <f t="shared" si="32"/>
        <v>6110</v>
      </c>
      <c r="H79" s="171">
        <f t="shared" si="33"/>
        <v>257.26315789473688</v>
      </c>
    </row>
    <row r="80" spans="1:8" ht="20.25" customHeight="1">
      <c r="A80" s="172" t="s">
        <v>252</v>
      </c>
      <c r="B80" s="295">
        <f>'I. Фін результат'!C80</f>
        <v>3911</v>
      </c>
      <c r="C80" s="295">
        <f>'I. Фін результат'!E80</f>
        <v>2375</v>
      </c>
      <c r="D80" s="295">
        <f>'I. Фін результат'!F80</f>
        <v>8485</v>
      </c>
      <c r="E80" s="170"/>
      <c r="F80" s="171"/>
      <c r="G80" s="170"/>
      <c r="H80" s="171"/>
    </row>
    <row r="81" spans="1:8" ht="18.75" customHeight="1">
      <c r="A81" s="172" t="s">
        <v>12</v>
      </c>
      <c r="B81" s="295">
        <f>'I. Фін результат'!C81</f>
        <v>0</v>
      </c>
      <c r="C81" s="295">
        <f>'I. Фін результат'!E81</f>
        <v>0</v>
      </c>
      <c r="D81" s="295">
        <f>'I. Фін результат'!F81</f>
        <v>0</v>
      </c>
      <c r="E81" s="170"/>
      <c r="F81" s="171"/>
      <c r="G81" s="170"/>
      <c r="H81" s="171"/>
    </row>
    <row r="82" spans="1:8" ht="46.5" customHeight="1">
      <c r="A82" s="176" t="s">
        <v>379</v>
      </c>
      <c r="B82" s="296"/>
      <c r="C82" s="177"/>
      <c r="D82" s="177"/>
      <c r="E82" s="177"/>
      <c r="F82" s="177"/>
      <c r="G82" s="180"/>
      <c r="H82" s="177"/>
    </row>
    <row r="83" spans="1:8" ht="17.399999999999999">
      <c r="A83" s="676" t="s">
        <v>253</v>
      </c>
      <c r="B83" s="676"/>
      <c r="C83" s="676"/>
      <c r="D83" s="676"/>
      <c r="E83" s="676"/>
      <c r="F83" s="676"/>
      <c r="G83" s="676"/>
      <c r="H83" s="676"/>
    </row>
    <row r="84" spans="1:8" ht="17.399999999999999">
      <c r="A84" s="676" t="s">
        <v>254</v>
      </c>
      <c r="B84" s="676"/>
      <c r="C84" s="676"/>
      <c r="D84" s="676"/>
      <c r="E84" s="676"/>
      <c r="F84" s="676"/>
      <c r="G84" s="676"/>
      <c r="H84" s="676"/>
    </row>
    <row r="85" spans="1:8">
      <c r="A85" s="668" t="s">
        <v>230</v>
      </c>
      <c r="B85" s="668"/>
      <c r="C85" s="668"/>
      <c r="D85" s="668"/>
      <c r="E85" s="668"/>
      <c r="F85" s="668"/>
      <c r="G85" s="668"/>
      <c r="H85" s="668"/>
    </row>
    <row r="86" spans="1:8" ht="15.75" customHeight="1">
      <c r="A86" s="674" t="s">
        <v>231</v>
      </c>
      <c r="B86" s="674" t="s">
        <v>401</v>
      </c>
      <c r="C86" s="674" t="s">
        <v>402</v>
      </c>
      <c r="D86" s="674" t="s">
        <v>403</v>
      </c>
      <c r="E86" s="674" t="s">
        <v>232</v>
      </c>
      <c r="F86" s="674"/>
      <c r="G86" s="674"/>
      <c r="H86" s="674"/>
    </row>
    <row r="87" spans="1:8" ht="12.75" customHeight="1">
      <c r="A87" s="674"/>
      <c r="B87" s="674"/>
      <c r="C87" s="674"/>
      <c r="D87" s="674"/>
      <c r="E87" s="670" t="s">
        <v>417</v>
      </c>
      <c r="F87" s="670"/>
      <c r="G87" s="670" t="s">
        <v>418</v>
      </c>
      <c r="H87" s="670"/>
    </row>
    <row r="88" spans="1:8" ht="12.75" customHeight="1">
      <c r="A88" s="674"/>
      <c r="B88" s="674"/>
      <c r="C88" s="674"/>
      <c r="D88" s="674"/>
      <c r="E88" s="670"/>
      <c r="F88" s="670"/>
      <c r="G88" s="670"/>
      <c r="H88" s="670"/>
    </row>
    <row r="89" spans="1:8" ht="22.5" customHeight="1">
      <c r="A89" s="674"/>
      <c r="B89" s="674"/>
      <c r="C89" s="674"/>
      <c r="D89" s="674"/>
      <c r="E89" s="670"/>
      <c r="F89" s="670"/>
      <c r="G89" s="670"/>
      <c r="H89" s="670"/>
    </row>
    <row r="90" spans="1:8">
      <c r="A90" s="674"/>
      <c r="B90" s="674"/>
      <c r="C90" s="674"/>
      <c r="D90" s="674"/>
      <c r="E90" s="317" t="s">
        <v>233</v>
      </c>
      <c r="F90" s="317" t="s">
        <v>234</v>
      </c>
      <c r="G90" s="317" t="s">
        <v>233</v>
      </c>
      <c r="H90" s="317" t="s">
        <v>234</v>
      </c>
    </row>
    <row r="91" spans="1:8">
      <c r="A91" s="175" t="s">
        <v>255</v>
      </c>
      <c r="B91" s="181">
        <f>SUM(B92:B99)</f>
        <v>17829</v>
      </c>
      <c r="C91" s="181">
        <f t="shared" ref="C91:D91" si="34">SUM(C92:C99)</f>
        <v>19015</v>
      </c>
      <c r="D91" s="181">
        <f t="shared" si="34"/>
        <v>21736</v>
      </c>
      <c r="E91" s="170">
        <f>D91-B91</f>
        <v>3907</v>
      </c>
      <c r="F91" s="171">
        <f>E91/B91*100</f>
        <v>21.913736048011668</v>
      </c>
      <c r="G91" s="170">
        <f>D91-C91</f>
        <v>2721</v>
      </c>
      <c r="H91" s="171">
        <f>G91/C91*100</f>
        <v>14.309755456218776</v>
      </c>
    </row>
    <row r="92" spans="1:8" ht="31.2">
      <c r="A92" s="172" t="s">
        <v>256</v>
      </c>
      <c r="B92" s="182">
        <f>'ІІ. Розр. з бюджетом'!C20</f>
        <v>7280</v>
      </c>
      <c r="C92" s="182">
        <f>'ІІ. Розр. з бюджетом'!E20</f>
        <v>7200</v>
      </c>
      <c r="D92" s="182">
        <f>'ІІ. Розр. з бюджетом'!F20</f>
        <v>10105</v>
      </c>
      <c r="E92" s="173">
        <f t="shared" ref="E92" si="35">D92-B92</f>
        <v>2825</v>
      </c>
      <c r="F92" s="174">
        <f t="shared" ref="F92" si="36">E92/B92*100</f>
        <v>38.804945054945058</v>
      </c>
      <c r="G92" s="173">
        <f t="shared" ref="G92" si="37">D92-C92</f>
        <v>2905</v>
      </c>
      <c r="H92" s="174">
        <f t="shared" ref="H92" si="38">G92/C92*100</f>
        <v>40.347222222222221</v>
      </c>
    </row>
    <row r="93" spans="1:8" ht="31.2">
      <c r="A93" s="172" t="s">
        <v>257</v>
      </c>
      <c r="B93" s="182">
        <f>'ІІ. Розр. з бюджетом'!C29</f>
        <v>3303</v>
      </c>
      <c r="C93" s="182">
        <f>'ІІ. Розр. з бюджетом'!E29</f>
        <v>3608</v>
      </c>
      <c r="D93" s="182">
        <f>'ІІ. Розр. з бюджетом'!F29</f>
        <v>3505</v>
      </c>
      <c r="E93" s="173">
        <f t="shared" ref="E93:E99" si="39">D93-B93</f>
        <v>202</v>
      </c>
      <c r="F93" s="174">
        <f t="shared" ref="F93:F99" si="40">E93/B93*100</f>
        <v>6.1156524371783227</v>
      </c>
      <c r="G93" s="173">
        <f t="shared" ref="G93:G99" si="41">D93-C93</f>
        <v>-103</v>
      </c>
      <c r="H93" s="174">
        <f t="shared" ref="H93:H99" si="42">G93/C93*100</f>
        <v>-2.8547671840354769</v>
      </c>
    </row>
    <row r="94" spans="1:8">
      <c r="A94" s="172" t="s">
        <v>258</v>
      </c>
      <c r="B94" s="182">
        <f>'ІІ. Розр. з бюджетом'!C25</f>
        <v>275</v>
      </c>
      <c r="C94" s="182">
        <f>'ІІ. Розр. з бюджетом'!E25</f>
        <v>300</v>
      </c>
      <c r="D94" s="182">
        <f>'ІІ. Розр. з бюджетом'!F25</f>
        <v>292</v>
      </c>
      <c r="E94" s="173">
        <f t="shared" si="39"/>
        <v>17</v>
      </c>
      <c r="F94" s="174">
        <f t="shared" si="40"/>
        <v>6.1818181818181817</v>
      </c>
      <c r="G94" s="173">
        <f t="shared" si="41"/>
        <v>-8</v>
      </c>
      <c r="H94" s="174">
        <f t="shared" si="42"/>
        <v>-2.666666666666667</v>
      </c>
    </row>
    <row r="95" spans="1:8" ht="30.75" customHeight="1">
      <c r="A95" s="172" t="s">
        <v>259</v>
      </c>
      <c r="B95" s="182">
        <f>'ІІ. Розр. з бюджетом'!C38</f>
        <v>3862</v>
      </c>
      <c r="C95" s="182">
        <f>'ІІ. Розр. з бюджетом'!E38</f>
        <v>4410</v>
      </c>
      <c r="D95" s="182">
        <f>'ІІ. Розр. з бюджетом'!F38</f>
        <v>4011</v>
      </c>
      <c r="E95" s="173">
        <f t="shared" si="39"/>
        <v>149</v>
      </c>
      <c r="F95" s="174">
        <f t="shared" si="40"/>
        <v>3.8581046090108755</v>
      </c>
      <c r="G95" s="173">
        <f t="shared" si="41"/>
        <v>-399</v>
      </c>
      <c r="H95" s="174">
        <f t="shared" si="42"/>
        <v>-9.0476190476190474</v>
      </c>
    </row>
    <row r="96" spans="1:8" ht="30" customHeight="1">
      <c r="A96" s="172" t="s">
        <v>260</v>
      </c>
      <c r="B96" s="182">
        <f>'ІІ. Розр. з бюджетом'!C28</f>
        <v>0</v>
      </c>
      <c r="C96" s="182">
        <f>'ІІ. Розр. з бюджетом'!E28</f>
        <v>521</v>
      </c>
      <c r="D96" s="182">
        <f>'ІІ. Розр. з бюджетом'!F28</f>
        <v>212</v>
      </c>
      <c r="E96" s="173">
        <f t="shared" si="39"/>
        <v>212</v>
      </c>
      <c r="F96" s="174" t="e">
        <f t="shared" si="40"/>
        <v>#DIV/0!</v>
      </c>
      <c r="G96" s="173">
        <f t="shared" si="41"/>
        <v>-309</v>
      </c>
      <c r="H96" s="174">
        <f t="shared" si="42"/>
        <v>-59.309021113243766</v>
      </c>
    </row>
    <row r="97" spans="1:8" ht="18.75" customHeight="1">
      <c r="A97" s="172" t="s">
        <v>261</v>
      </c>
      <c r="B97" s="182">
        <f>'ІІ. Розр. з бюджетом'!C31</f>
        <v>82</v>
      </c>
      <c r="C97" s="182">
        <f>'ІІ. Розр. з бюджетом'!E31</f>
        <v>82</v>
      </c>
      <c r="D97" s="182">
        <f>'ІІ. Розр. з бюджетом'!F31</f>
        <v>96</v>
      </c>
      <c r="E97" s="173">
        <f t="shared" si="39"/>
        <v>14</v>
      </c>
      <c r="F97" s="174">
        <f t="shared" si="40"/>
        <v>17.073170731707318</v>
      </c>
      <c r="G97" s="173">
        <f t="shared" si="41"/>
        <v>14</v>
      </c>
      <c r="H97" s="174">
        <f t="shared" si="42"/>
        <v>17.073170731707318</v>
      </c>
    </row>
    <row r="98" spans="1:8" ht="18.75" customHeight="1">
      <c r="A98" s="172" t="s">
        <v>262</v>
      </c>
      <c r="B98" s="182">
        <f>'ІІ. Розр. з бюджетом'!C39</f>
        <v>2636</v>
      </c>
      <c r="C98" s="182">
        <f>'ІІ. Розр. з бюджетом'!E39</f>
        <v>2656</v>
      </c>
      <c r="D98" s="182">
        <f>'ІІ. Розр. з бюджетом'!F39</f>
        <v>2666</v>
      </c>
      <c r="E98" s="173">
        <f t="shared" si="39"/>
        <v>30</v>
      </c>
      <c r="F98" s="174">
        <f t="shared" si="40"/>
        <v>1.1380880121396053</v>
      </c>
      <c r="G98" s="173">
        <f t="shared" si="41"/>
        <v>10</v>
      </c>
      <c r="H98" s="174">
        <f t="shared" si="42"/>
        <v>0.37650602409638556</v>
      </c>
    </row>
    <row r="99" spans="1:8" ht="30" customHeight="1">
      <c r="A99" s="172" t="s">
        <v>324</v>
      </c>
      <c r="B99" s="182">
        <f>'ІІ. Розр. з бюджетом'!C33</f>
        <v>391</v>
      </c>
      <c r="C99" s="182">
        <f>'ІІ. Розр. з бюджетом'!E33</f>
        <v>238</v>
      </c>
      <c r="D99" s="182">
        <f>'ІІ. Розр. з бюджетом'!F33</f>
        <v>849</v>
      </c>
      <c r="E99" s="173">
        <f t="shared" si="39"/>
        <v>458</v>
      </c>
      <c r="F99" s="174">
        <f t="shared" si="40"/>
        <v>117.13554987212275</v>
      </c>
      <c r="G99" s="173">
        <f t="shared" si="41"/>
        <v>611</v>
      </c>
      <c r="H99" s="174">
        <f t="shared" si="42"/>
        <v>256.72268907563029</v>
      </c>
    </row>
    <row r="100" spans="1:8" ht="18" customHeight="1"/>
    <row r="101" spans="1:8" ht="19.5" customHeight="1"/>
  </sheetData>
  <sheetProtection algorithmName="SHA-512" hashValue="oNPeAi1o5e7Fyy2Cyu7KDizUtgk4fLeuirKeXDZNHaRY6lpzG7ocCZuOiR4IVzLg77f9DRayjyV9uu70zbTAtg==" saltValue="gE5F6kFAzu70v2mV3cm7QQ==" spinCount="100000" sheet="1" objects="1" scenarios="1" selectLockedCells="1" selectUnlockedCells="1"/>
  <mergeCells count="49">
    <mergeCell ref="A68:H68"/>
    <mergeCell ref="A70:H70"/>
    <mergeCell ref="A49:A53"/>
    <mergeCell ref="B49:B53"/>
    <mergeCell ref="C49:C53"/>
    <mergeCell ref="D49:D53"/>
    <mergeCell ref="E49:H49"/>
    <mergeCell ref="E50:F52"/>
    <mergeCell ref="G50:H52"/>
    <mergeCell ref="A83:H83"/>
    <mergeCell ref="A71:A75"/>
    <mergeCell ref="B71:B75"/>
    <mergeCell ref="C71:C75"/>
    <mergeCell ref="D71:D75"/>
    <mergeCell ref="E71:H71"/>
    <mergeCell ref="E72:F74"/>
    <mergeCell ref="G72:H74"/>
    <mergeCell ref="A84:H84"/>
    <mergeCell ref="A85:H85"/>
    <mergeCell ref="A86:A90"/>
    <mergeCell ref="B86:B90"/>
    <mergeCell ref="C86:C90"/>
    <mergeCell ref="D86:D90"/>
    <mergeCell ref="E86:H86"/>
    <mergeCell ref="E87:F89"/>
    <mergeCell ref="G87:H89"/>
    <mergeCell ref="A33:A37"/>
    <mergeCell ref="B33:B37"/>
    <mergeCell ref="C33:C37"/>
    <mergeCell ref="D33:D37"/>
    <mergeCell ref="E33:H33"/>
    <mergeCell ref="E34:F36"/>
    <mergeCell ref="G34:H36"/>
    <mergeCell ref="A47:H47"/>
    <mergeCell ref="A48:H48"/>
    <mergeCell ref="A46:H46"/>
    <mergeCell ref="G5:H7"/>
    <mergeCell ref="A1:H1"/>
    <mergeCell ref="A2:H2"/>
    <mergeCell ref="A3:H3"/>
    <mergeCell ref="A4:A8"/>
    <mergeCell ref="B4:B8"/>
    <mergeCell ref="C4:C8"/>
    <mergeCell ref="D4:D8"/>
    <mergeCell ref="E4:H4"/>
    <mergeCell ref="E5:F7"/>
    <mergeCell ref="A30:H30"/>
    <mergeCell ref="A31:H31"/>
    <mergeCell ref="A32:H32"/>
  </mergeCells>
  <pageMargins left="0.7" right="0.16" top="0.3" bottom="0.3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287"/>
  <sheetViews>
    <sheetView view="pageBreakPreview" topLeftCell="A32" zoomScale="98" zoomScaleNormal="100" zoomScaleSheetLayoutView="98" workbookViewId="0">
      <selection activeCell="E56" sqref="E56"/>
    </sheetView>
  </sheetViews>
  <sheetFormatPr defaultColWidth="9.109375" defaultRowHeight="18"/>
  <cols>
    <col min="1" max="1" width="65.109375" style="2" customWidth="1"/>
    <col min="2" max="2" width="12.88671875" style="12" customWidth="1"/>
    <col min="3" max="3" width="16.44140625" style="41" customWidth="1"/>
    <col min="4" max="5" width="16.44140625" style="12" customWidth="1"/>
    <col min="6" max="6" width="17" style="12" customWidth="1"/>
    <col min="7" max="7" width="16.5546875" style="12" customWidth="1"/>
    <col min="8" max="16384" width="9.109375" style="2"/>
  </cols>
  <sheetData>
    <row r="1" spans="1:7" s="245" customFormat="1" ht="15.6">
      <c r="B1" s="246"/>
      <c r="C1" s="246"/>
      <c r="D1" s="246"/>
      <c r="E1" s="246"/>
      <c r="F1" s="246"/>
      <c r="G1" s="246"/>
    </row>
    <row r="2" spans="1:7" s="245" customFormat="1" ht="15.6">
      <c r="A2" s="454" t="s">
        <v>207</v>
      </c>
      <c r="B2" s="454"/>
      <c r="C2" s="454"/>
      <c r="D2" s="454"/>
      <c r="E2" s="454"/>
      <c r="F2" s="454"/>
      <c r="G2" s="454"/>
    </row>
    <row r="3" spans="1:7" s="245" customFormat="1" ht="15.6">
      <c r="A3" s="247"/>
      <c r="B3" s="248"/>
      <c r="C3" s="248"/>
      <c r="D3" s="247"/>
      <c r="E3" s="247"/>
      <c r="F3" s="247"/>
      <c r="G3" s="248" t="s">
        <v>230</v>
      </c>
    </row>
    <row r="4" spans="1:7" s="245" customFormat="1" ht="64.5" customHeight="1">
      <c r="A4" s="249" t="s">
        <v>102</v>
      </c>
      <c r="B4" s="250" t="s">
        <v>7</v>
      </c>
      <c r="C4" s="250" t="s">
        <v>386</v>
      </c>
      <c r="D4" s="250" t="s">
        <v>387</v>
      </c>
      <c r="E4" s="250" t="s">
        <v>388</v>
      </c>
      <c r="F4" s="251" t="s">
        <v>294</v>
      </c>
      <c r="G4" s="251" t="s">
        <v>193</v>
      </c>
    </row>
    <row r="5" spans="1:7" s="245" customFormat="1" ht="23.25" customHeight="1">
      <c r="A5" s="252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</row>
    <row r="6" spans="1:7" s="245" customFormat="1" ht="45" customHeight="1">
      <c r="A6" s="50" t="s">
        <v>190</v>
      </c>
      <c r="B6" s="51">
        <v>1018</v>
      </c>
      <c r="C6" s="190">
        <f>SUM(C7:C30)</f>
        <v>-6963</v>
      </c>
      <c r="D6" s="190">
        <f t="shared" ref="D6:E6" si="0">SUM(D7:D30)</f>
        <v>-8400</v>
      </c>
      <c r="E6" s="190">
        <f t="shared" si="0"/>
        <v>-7653</v>
      </c>
      <c r="F6" s="190">
        <f>E6-D6</f>
        <v>747</v>
      </c>
      <c r="G6" s="52">
        <f>(E6/D6)*100</f>
        <v>91.107142857142847</v>
      </c>
    </row>
    <row r="7" spans="1:7" s="245" customFormat="1" ht="22.5" customHeight="1">
      <c r="A7" s="184" t="s">
        <v>307</v>
      </c>
      <c r="B7" s="51"/>
      <c r="C7" s="185">
        <v>-2636</v>
      </c>
      <c r="D7" s="185">
        <v>-2656</v>
      </c>
      <c r="E7" s="185">
        <v>-2666</v>
      </c>
      <c r="F7" s="185">
        <f t="shared" ref="F7:F39" si="1">E7-D7</f>
        <v>-10</v>
      </c>
      <c r="G7" s="56">
        <f t="shared" ref="G7:G38" si="2">(E7/D7)*100</f>
        <v>100.37650602409639</v>
      </c>
    </row>
    <row r="8" spans="1:7" s="245" customFormat="1" ht="22.5" customHeight="1">
      <c r="A8" s="184" t="s">
        <v>146</v>
      </c>
      <c r="B8" s="51"/>
      <c r="C8" s="185">
        <v>-82</v>
      </c>
      <c r="D8" s="185">
        <v>-82</v>
      </c>
      <c r="E8" s="185">
        <v>-96</v>
      </c>
      <c r="F8" s="185">
        <f t="shared" si="1"/>
        <v>-14</v>
      </c>
      <c r="G8" s="56">
        <f t="shared" si="2"/>
        <v>117.07317073170731</v>
      </c>
    </row>
    <row r="9" spans="1:7" s="245" customFormat="1" ht="22.5" customHeight="1">
      <c r="A9" s="184" t="s">
        <v>264</v>
      </c>
      <c r="B9" s="51"/>
      <c r="C9" s="185">
        <v>-12</v>
      </c>
      <c r="D9" s="185">
        <v>-6</v>
      </c>
      <c r="E9" s="185">
        <v>-19</v>
      </c>
      <c r="F9" s="185">
        <f t="shared" si="1"/>
        <v>-13</v>
      </c>
      <c r="G9" s="56">
        <f t="shared" si="2"/>
        <v>316.66666666666663</v>
      </c>
    </row>
    <row r="10" spans="1:7" s="245" customFormat="1" ht="22.5" customHeight="1">
      <c r="A10" s="184" t="s">
        <v>265</v>
      </c>
      <c r="B10" s="51"/>
      <c r="C10" s="185">
        <v>-8</v>
      </c>
      <c r="D10" s="185">
        <v>-6</v>
      </c>
      <c r="E10" s="185">
        <v>-10</v>
      </c>
      <c r="F10" s="185">
        <f t="shared" si="1"/>
        <v>-4</v>
      </c>
      <c r="G10" s="56">
        <f t="shared" si="2"/>
        <v>166.66666666666669</v>
      </c>
    </row>
    <row r="11" spans="1:7" s="245" customFormat="1" ht="22.5" customHeight="1">
      <c r="A11" s="184" t="s">
        <v>298</v>
      </c>
      <c r="B11" s="51"/>
      <c r="C11" s="185">
        <v>-2</v>
      </c>
      <c r="D11" s="185">
        <v>-2</v>
      </c>
      <c r="E11" s="185"/>
      <c r="F11" s="185">
        <f t="shared" si="1"/>
        <v>2</v>
      </c>
      <c r="G11" s="56">
        <f t="shared" si="2"/>
        <v>0</v>
      </c>
    </row>
    <row r="12" spans="1:7" s="245" customFormat="1" ht="22.5" customHeight="1">
      <c r="A12" s="184" t="s">
        <v>285</v>
      </c>
      <c r="B12" s="51"/>
      <c r="C12" s="185">
        <v>-2</v>
      </c>
      <c r="D12" s="185">
        <v>-2</v>
      </c>
      <c r="E12" s="185">
        <v>-2</v>
      </c>
      <c r="F12" s="185">
        <f t="shared" si="1"/>
        <v>0</v>
      </c>
      <c r="G12" s="56">
        <f t="shared" si="2"/>
        <v>100</v>
      </c>
    </row>
    <row r="13" spans="1:7" s="245" customFormat="1" ht="22.5" customHeight="1">
      <c r="A13" s="184" t="s">
        <v>299</v>
      </c>
      <c r="B13" s="51"/>
      <c r="C13" s="185">
        <v>-7</v>
      </c>
      <c r="D13" s="185">
        <v>-10</v>
      </c>
      <c r="E13" s="185">
        <v>-7</v>
      </c>
      <c r="F13" s="185">
        <f t="shared" si="1"/>
        <v>3</v>
      </c>
      <c r="G13" s="56">
        <f t="shared" si="2"/>
        <v>70</v>
      </c>
    </row>
    <row r="14" spans="1:7" s="245" customFormat="1" ht="22.5" customHeight="1">
      <c r="A14" s="184" t="s">
        <v>300</v>
      </c>
      <c r="B14" s="51"/>
      <c r="C14" s="185">
        <v>-134</v>
      </c>
      <c r="D14" s="185">
        <v>-116</v>
      </c>
      <c r="E14" s="185">
        <v>-75</v>
      </c>
      <c r="F14" s="185">
        <f t="shared" si="1"/>
        <v>41</v>
      </c>
      <c r="G14" s="56">
        <f t="shared" si="2"/>
        <v>64.65517241379311</v>
      </c>
    </row>
    <row r="15" spans="1:7" s="245" customFormat="1" ht="22.5" customHeight="1">
      <c r="A15" s="184" t="s">
        <v>266</v>
      </c>
      <c r="B15" s="51"/>
      <c r="C15" s="185">
        <v>-4</v>
      </c>
      <c r="D15" s="185">
        <v>-4</v>
      </c>
      <c r="E15" s="185">
        <v>-6</v>
      </c>
      <c r="F15" s="185">
        <f t="shared" si="1"/>
        <v>-2</v>
      </c>
      <c r="G15" s="56">
        <f t="shared" si="2"/>
        <v>150</v>
      </c>
    </row>
    <row r="16" spans="1:7" s="245" customFormat="1" ht="18.75" customHeight="1">
      <c r="A16" s="184" t="s">
        <v>267</v>
      </c>
      <c r="B16" s="51"/>
      <c r="C16" s="185">
        <v>-392</v>
      </c>
      <c r="D16" s="185">
        <v>-510</v>
      </c>
      <c r="E16" s="185">
        <v>-363</v>
      </c>
      <c r="F16" s="185">
        <f t="shared" si="1"/>
        <v>147</v>
      </c>
      <c r="G16" s="56">
        <f t="shared" si="2"/>
        <v>71.17647058823529</v>
      </c>
    </row>
    <row r="17" spans="1:7" s="245" customFormat="1" ht="22.5" customHeight="1">
      <c r="A17" s="184" t="s">
        <v>302</v>
      </c>
      <c r="B17" s="51"/>
      <c r="C17" s="185">
        <v>-18</v>
      </c>
      <c r="D17" s="185">
        <v>-28</v>
      </c>
      <c r="E17" s="185">
        <v>-22</v>
      </c>
      <c r="F17" s="185">
        <f t="shared" si="1"/>
        <v>6</v>
      </c>
      <c r="G17" s="56">
        <f t="shared" si="2"/>
        <v>78.571428571428569</v>
      </c>
    </row>
    <row r="18" spans="1:7" s="245" customFormat="1" ht="35.25" customHeight="1">
      <c r="A18" s="282" t="s">
        <v>301</v>
      </c>
      <c r="B18" s="51"/>
      <c r="C18" s="185">
        <v>-2131</v>
      </c>
      <c r="D18" s="185">
        <v>-2840</v>
      </c>
      <c r="E18" s="185">
        <v>-2522</v>
      </c>
      <c r="F18" s="185">
        <f t="shared" si="1"/>
        <v>318</v>
      </c>
      <c r="G18" s="56">
        <f t="shared" si="2"/>
        <v>88.802816901408448</v>
      </c>
    </row>
    <row r="19" spans="1:7" s="245" customFormat="1" ht="22.5" customHeight="1">
      <c r="A19" s="188" t="s">
        <v>286</v>
      </c>
      <c r="B19" s="51"/>
      <c r="C19" s="185">
        <v>-5</v>
      </c>
      <c r="D19" s="185">
        <v>-8</v>
      </c>
      <c r="E19" s="185"/>
      <c r="F19" s="185">
        <f t="shared" si="1"/>
        <v>8</v>
      </c>
      <c r="G19" s="56">
        <f t="shared" si="2"/>
        <v>0</v>
      </c>
    </row>
    <row r="20" spans="1:7" s="245" customFormat="1" ht="22.5" customHeight="1">
      <c r="A20" s="184" t="s">
        <v>314</v>
      </c>
      <c r="B20" s="51"/>
      <c r="C20" s="185">
        <v>-1508</v>
      </c>
      <c r="D20" s="185">
        <v>-2118</v>
      </c>
      <c r="E20" s="185">
        <v>-1800</v>
      </c>
      <c r="F20" s="185">
        <f t="shared" si="1"/>
        <v>318</v>
      </c>
      <c r="G20" s="56">
        <f t="shared" si="2"/>
        <v>84.985835694050991</v>
      </c>
    </row>
    <row r="21" spans="1:7" s="245" customFormat="1" ht="22.5" customHeight="1">
      <c r="A21" s="184" t="s">
        <v>303</v>
      </c>
      <c r="B21" s="51"/>
      <c r="C21" s="185">
        <v>-11</v>
      </c>
      <c r="D21" s="185">
        <v>-12</v>
      </c>
      <c r="E21" s="185">
        <v>-17</v>
      </c>
      <c r="F21" s="185">
        <f t="shared" si="1"/>
        <v>-5</v>
      </c>
      <c r="G21" s="56">
        <f t="shared" si="2"/>
        <v>141.66666666666669</v>
      </c>
    </row>
    <row r="22" spans="1:7" s="245" customFormat="1" ht="22.5" customHeight="1">
      <c r="A22" s="184" t="s">
        <v>317</v>
      </c>
      <c r="B22" s="51"/>
      <c r="C22" s="185">
        <v>-4</v>
      </c>
      <c r="D22" s="185"/>
      <c r="E22" s="185">
        <v>-5</v>
      </c>
      <c r="F22" s="185">
        <f t="shared" si="1"/>
        <v>-5</v>
      </c>
      <c r="G22" s="56"/>
    </row>
    <row r="23" spans="1:7" s="245" customFormat="1" ht="22.5" customHeight="1">
      <c r="A23" s="184" t="s">
        <v>318</v>
      </c>
      <c r="B23" s="51"/>
      <c r="C23" s="185">
        <v>-4</v>
      </c>
      <c r="D23" s="185"/>
      <c r="E23" s="185"/>
      <c r="F23" s="185">
        <f t="shared" si="1"/>
        <v>0</v>
      </c>
      <c r="G23" s="56"/>
    </row>
    <row r="24" spans="1:7" s="245" customFormat="1" ht="22.5" customHeight="1">
      <c r="A24" s="184" t="s">
        <v>409</v>
      </c>
      <c r="B24" s="51"/>
      <c r="C24" s="185"/>
      <c r="D24" s="185"/>
      <c r="E24" s="185">
        <v>-21</v>
      </c>
      <c r="F24" s="185">
        <f t="shared" si="1"/>
        <v>-21</v>
      </c>
      <c r="G24" s="56"/>
    </row>
    <row r="25" spans="1:7" s="245" customFormat="1" ht="22.5" customHeight="1">
      <c r="A25" s="184" t="s">
        <v>410</v>
      </c>
      <c r="B25" s="51"/>
      <c r="C25" s="185"/>
      <c r="D25" s="185"/>
      <c r="E25" s="185">
        <v>-6</v>
      </c>
      <c r="F25" s="185">
        <f t="shared" si="1"/>
        <v>-6</v>
      </c>
      <c r="G25" s="56"/>
    </row>
    <row r="26" spans="1:7" s="245" customFormat="1" ht="22.5" customHeight="1">
      <c r="A26" s="184" t="s">
        <v>428</v>
      </c>
      <c r="B26" s="51"/>
      <c r="C26" s="185"/>
      <c r="D26" s="185"/>
      <c r="E26" s="185">
        <v>-4</v>
      </c>
      <c r="F26" s="185">
        <f t="shared" si="1"/>
        <v>-4</v>
      </c>
      <c r="G26" s="56"/>
    </row>
    <row r="27" spans="1:7" s="245" customFormat="1" ht="22.5" customHeight="1">
      <c r="A27" s="184" t="s">
        <v>426</v>
      </c>
      <c r="B27" s="51"/>
      <c r="C27" s="185"/>
      <c r="D27" s="185"/>
      <c r="E27" s="185">
        <v>-1</v>
      </c>
      <c r="F27" s="185">
        <f t="shared" si="1"/>
        <v>-1</v>
      </c>
      <c r="G27" s="56"/>
    </row>
    <row r="28" spans="1:7" s="245" customFormat="1" ht="22.5" customHeight="1">
      <c r="A28" s="184" t="s">
        <v>411</v>
      </c>
      <c r="B28" s="51"/>
      <c r="C28" s="185"/>
      <c r="D28" s="185"/>
      <c r="E28" s="185">
        <v>-1</v>
      </c>
      <c r="F28" s="185">
        <f t="shared" si="1"/>
        <v>-1</v>
      </c>
      <c r="G28" s="56"/>
    </row>
    <row r="29" spans="1:7" s="245" customFormat="1" ht="22.5" customHeight="1">
      <c r="A29" s="184" t="s">
        <v>427</v>
      </c>
      <c r="B29" s="51"/>
      <c r="C29" s="185"/>
      <c r="D29" s="185"/>
      <c r="E29" s="185">
        <v>-10</v>
      </c>
      <c r="F29" s="185">
        <f t="shared" si="1"/>
        <v>-10</v>
      </c>
      <c r="G29" s="56"/>
    </row>
    <row r="30" spans="1:7" s="245" customFormat="1" ht="22.5" customHeight="1">
      <c r="A30" s="184" t="s">
        <v>389</v>
      </c>
      <c r="B30" s="51"/>
      <c r="C30" s="185">
        <v>-3</v>
      </c>
      <c r="D30" s="185"/>
      <c r="E30" s="185"/>
      <c r="F30" s="185">
        <f t="shared" si="1"/>
        <v>0</v>
      </c>
      <c r="G30" s="56"/>
    </row>
    <row r="31" spans="1:7" s="253" customFormat="1" ht="31.5" customHeight="1">
      <c r="A31" s="50" t="s">
        <v>191</v>
      </c>
      <c r="B31" s="58">
        <v>1049</v>
      </c>
      <c r="C31" s="190">
        <f>SUM(C32:C40)</f>
        <v>-642</v>
      </c>
      <c r="D31" s="190">
        <f t="shared" ref="D31:E31" si="3">SUM(D32:D40)</f>
        <v>-800</v>
      </c>
      <c r="E31" s="190">
        <f t="shared" si="3"/>
        <v>-796</v>
      </c>
      <c r="F31" s="190">
        <f t="shared" si="1"/>
        <v>4</v>
      </c>
      <c r="G31" s="52">
        <f t="shared" si="2"/>
        <v>99.5</v>
      </c>
    </row>
    <row r="32" spans="1:7" s="253" customFormat="1" ht="22.5" customHeight="1">
      <c r="A32" s="186" t="s">
        <v>269</v>
      </c>
      <c r="B32" s="58"/>
      <c r="C32" s="185"/>
      <c r="D32" s="185">
        <v>-32</v>
      </c>
      <c r="E32" s="185"/>
      <c r="F32" s="185">
        <f t="shared" si="1"/>
        <v>32</v>
      </c>
      <c r="G32" s="56">
        <f t="shared" si="2"/>
        <v>0</v>
      </c>
    </row>
    <row r="33" spans="1:7" s="253" customFormat="1" ht="22.5" customHeight="1">
      <c r="A33" s="184" t="s">
        <v>270</v>
      </c>
      <c r="B33" s="58"/>
      <c r="C33" s="185">
        <v>-8</v>
      </c>
      <c r="D33" s="185">
        <v>-12</v>
      </c>
      <c r="E33" s="185">
        <v>-12</v>
      </c>
      <c r="F33" s="185">
        <f t="shared" si="1"/>
        <v>0</v>
      </c>
      <c r="G33" s="56">
        <f t="shared" si="2"/>
        <v>100</v>
      </c>
    </row>
    <row r="34" spans="1:7" s="253" customFormat="1" ht="22.5" customHeight="1">
      <c r="A34" s="184" t="s">
        <v>271</v>
      </c>
      <c r="B34" s="58"/>
      <c r="C34" s="185">
        <v>-10</v>
      </c>
      <c r="D34" s="185">
        <v>-12</v>
      </c>
      <c r="E34" s="185">
        <v>-8</v>
      </c>
      <c r="F34" s="185">
        <f t="shared" si="1"/>
        <v>4</v>
      </c>
      <c r="G34" s="56">
        <f t="shared" si="2"/>
        <v>66.666666666666657</v>
      </c>
    </row>
    <row r="35" spans="1:7" s="253" customFormat="1" ht="22.5" customHeight="1">
      <c r="A35" s="184" t="s">
        <v>308</v>
      </c>
      <c r="B35" s="58"/>
      <c r="C35" s="185">
        <v>-8</v>
      </c>
      <c r="D35" s="185">
        <v>-10</v>
      </c>
      <c r="E35" s="185">
        <v>-10</v>
      </c>
      <c r="F35" s="185">
        <f t="shared" si="1"/>
        <v>0</v>
      </c>
      <c r="G35" s="56">
        <f t="shared" si="2"/>
        <v>100</v>
      </c>
    </row>
    <row r="36" spans="1:7" s="253" customFormat="1" ht="22.5" customHeight="1">
      <c r="A36" s="184" t="s">
        <v>272</v>
      </c>
      <c r="B36" s="58"/>
      <c r="C36" s="185">
        <v>-62</v>
      </c>
      <c r="D36" s="185">
        <v>-80</v>
      </c>
      <c r="E36" s="185">
        <v>-68</v>
      </c>
      <c r="F36" s="185">
        <f t="shared" si="1"/>
        <v>12</v>
      </c>
      <c r="G36" s="56">
        <f t="shared" si="2"/>
        <v>85</v>
      </c>
    </row>
    <row r="37" spans="1:7" s="253" customFormat="1" ht="22.5" customHeight="1">
      <c r="A37" s="184" t="s">
        <v>273</v>
      </c>
      <c r="B37" s="58"/>
      <c r="C37" s="185">
        <v>-333</v>
      </c>
      <c r="D37" s="185">
        <v>-360</v>
      </c>
      <c r="E37" s="185">
        <v>-369</v>
      </c>
      <c r="F37" s="185">
        <f t="shared" si="1"/>
        <v>-9</v>
      </c>
      <c r="G37" s="56">
        <f t="shared" si="2"/>
        <v>102.49999999999999</v>
      </c>
    </row>
    <row r="38" spans="1:7" s="253" customFormat="1" ht="22.5" customHeight="1">
      <c r="A38" s="184" t="s">
        <v>304</v>
      </c>
      <c r="B38" s="58"/>
      <c r="C38" s="185">
        <v>-201</v>
      </c>
      <c r="D38" s="185">
        <v>-260</v>
      </c>
      <c r="E38" s="300">
        <v>-187</v>
      </c>
      <c r="F38" s="185">
        <f t="shared" si="1"/>
        <v>73</v>
      </c>
      <c r="G38" s="56">
        <f t="shared" si="2"/>
        <v>71.92307692307692</v>
      </c>
    </row>
    <row r="39" spans="1:7" s="253" customFormat="1" ht="22.5" hidden="1" customHeight="1">
      <c r="A39" s="184" t="s">
        <v>268</v>
      </c>
      <c r="B39" s="58"/>
      <c r="C39" s="185"/>
      <c r="D39" s="185"/>
      <c r="E39" s="185"/>
      <c r="F39" s="185">
        <f t="shared" si="1"/>
        <v>0</v>
      </c>
      <c r="G39" s="56"/>
    </row>
    <row r="40" spans="1:7" s="253" customFormat="1" ht="22.5" customHeight="1">
      <c r="A40" s="187" t="s">
        <v>305</v>
      </c>
      <c r="B40" s="58"/>
      <c r="C40" s="185">
        <v>-20</v>
      </c>
      <c r="D40" s="185">
        <v>-34</v>
      </c>
      <c r="E40" s="185">
        <v>-142</v>
      </c>
      <c r="F40" s="185">
        <f t="shared" ref="F40:F62" si="4">E40-D40</f>
        <v>-108</v>
      </c>
      <c r="G40" s="56">
        <f>(E40/D40)*100</f>
        <v>417.64705882352945</v>
      </c>
    </row>
    <row r="41" spans="1:7" s="253" customFormat="1" ht="15" hidden="1" customHeight="1">
      <c r="A41" s="60" t="s">
        <v>192</v>
      </c>
      <c r="B41" s="58">
        <v>1067</v>
      </c>
      <c r="C41" s="281"/>
      <c r="D41" s="281"/>
      <c r="E41" s="52"/>
      <c r="F41" s="190">
        <f t="shared" si="4"/>
        <v>0</v>
      </c>
      <c r="G41" s="52" t="e">
        <f>(E41/D41)*100</f>
        <v>#DIV/0!</v>
      </c>
    </row>
    <row r="42" spans="1:7" s="253" customFormat="1" ht="18" hidden="1" customHeight="1">
      <c r="A42" s="60"/>
      <c r="B42" s="58"/>
      <c r="C42" s="281"/>
      <c r="D42" s="281"/>
      <c r="E42" s="52"/>
      <c r="F42" s="190">
        <f t="shared" si="4"/>
        <v>0</v>
      </c>
      <c r="G42" s="52" t="e">
        <f>(E42/D42)*100</f>
        <v>#DIV/0!</v>
      </c>
    </row>
    <row r="43" spans="1:7" s="253" customFormat="1" ht="30" customHeight="1">
      <c r="A43" s="62" t="s">
        <v>125</v>
      </c>
      <c r="B43" s="58">
        <v>1073</v>
      </c>
      <c r="C43" s="190">
        <f>SUM(C44:C48)</f>
        <v>1</v>
      </c>
      <c r="D43" s="190">
        <f t="shared" ref="D43:E43" si="5">SUM(D44:D48)</f>
        <v>0</v>
      </c>
      <c r="E43" s="190">
        <f t="shared" si="5"/>
        <v>35</v>
      </c>
      <c r="F43" s="190">
        <f t="shared" si="4"/>
        <v>35</v>
      </c>
      <c r="G43" s="52"/>
    </row>
    <row r="44" spans="1:7" s="253" customFormat="1" ht="25.5" hidden="1" customHeight="1">
      <c r="A44" s="187" t="s">
        <v>309</v>
      </c>
      <c r="B44" s="58"/>
      <c r="C44" s="185"/>
      <c r="D44" s="52"/>
      <c r="E44" s="207"/>
      <c r="F44" s="185">
        <f t="shared" si="4"/>
        <v>0</v>
      </c>
      <c r="G44" s="56"/>
    </row>
    <row r="45" spans="1:7" s="253" customFormat="1" ht="25.5" hidden="1" customHeight="1">
      <c r="A45" s="188" t="s">
        <v>274</v>
      </c>
      <c r="B45" s="58"/>
      <c r="C45" s="185"/>
      <c r="D45" s="52"/>
      <c r="E45" s="207"/>
      <c r="F45" s="185">
        <f t="shared" si="4"/>
        <v>0</v>
      </c>
      <c r="G45" s="56"/>
    </row>
    <row r="46" spans="1:7" s="253" customFormat="1" ht="21" customHeight="1">
      <c r="A46" s="188" t="s">
        <v>275</v>
      </c>
      <c r="B46" s="58"/>
      <c r="C46" s="185">
        <v>1</v>
      </c>
      <c r="D46" s="56"/>
      <c r="E46" s="207">
        <v>1</v>
      </c>
      <c r="F46" s="185">
        <f t="shared" si="4"/>
        <v>1</v>
      </c>
      <c r="G46" s="56"/>
    </row>
    <row r="47" spans="1:7" s="253" customFormat="1" ht="18" hidden="1" customHeight="1">
      <c r="A47" s="188" t="s">
        <v>287</v>
      </c>
      <c r="B47" s="58"/>
      <c r="C47" s="185"/>
      <c r="D47" s="56"/>
      <c r="E47" s="207"/>
      <c r="F47" s="185">
        <f t="shared" si="4"/>
        <v>0</v>
      </c>
      <c r="G47" s="56"/>
    </row>
    <row r="48" spans="1:7" s="245" customFormat="1" ht="21" customHeight="1">
      <c r="A48" s="189" t="s">
        <v>310</v>
      </c>
      <c r="B48" s="252"/>
      <c r="C48" s="185"/>
      <c r="D48" s="283"/>
      <c r="E48" s="193">
        <v>34</v>
      </c>
      <c r="F48" s="185">
        <f t="shared" si="4"/>
        <v>34</v>
      </c>
      <c r="G48" s="56"/>
    </row>
    <row r="49" spans="1:8" s="253" customFormat="1" ht="31.5" customHeight="1">
      <c r="A49" s="50" t="s">
        <v>48</v>
      </c>
      <c r="B49" s="58">
        <v>1086</v>
      </c>
      <c r="C49" s="190">
        <f t="shared" ref="C49:D49" si="6">SUM(C50:C54)</f>
        <v>-813</v>
      </c>
      <c r="D49" s="190">
        <f t="shared" si="6"/>
        <v>-18</v>
      </c>
      <c r="E49" s="190">
        <f>SUM(E50:E54)</f>
        <v>-18</v>
      </c>
      <c r="F49" s="190">
        <f t="shared" si="4"/>
        <v>0</v>
      </c>
      <c r="G49" s="52">
        <f t="shared" ref="G49:G54" si="7">(E49/D49)*100</f>
        <v>100</v>
      </c>
    </row>
    <row r="50" spans="1:8" s="253" customFormat="1" ht="22.5" hidden="1" customHeight="1">
      <c r="A50" s="188" t="s">
        <v>311</v>
      </c>
      <c r="B50" s="58"/>
      <c r="C50" s="185"/>
      <c r="D50" s="52"/>
      <c r="E50" s="185"/>
      <c r="F50" s="185">
        <f t="shared" si="4"/>
        <v>0</v>
      </c>
      <c r="G50" s="52"/>
    </row>
    <row r="51" spans="1:8" s="253" customFormat="1" ht="22.5" hidden="1" customHeight="1">
      <c r="A51" s="188" t="s">
        <v>312</v>
      </c>
      <c r="B51" s="58"/>
      <c r="C51" s="185"/>
      <c r="D51" s="56"/>
      <c r="E51" s="300"/>
      <c r="F51" s="185">
        <f t="shared" si="4"/>
        <v>0</v>
      </c>
      <c r="G51" s="52"/>
    </row>
    <row r="52" spans="1:8" s="253" customFormat="1" ht="22.5" customHeight="1">
      <c r="A52" s="188" t="s">
        <v>315</v>
      </c>
      <c r="B52" s="58"/>
      <c r="C52" s="185">
        <v>-666</v>
      </c>
      <c r="D52" s="56"/>
      <c r="E52" s="300"/>
      <c r="F52" s="185">
        <f t="shared" si="4"/>
        <v>0</v>
      </c>
      <c r="G52" s="52"/>
    </row>
    <row r="53" spans="1:8" s="253" customFormat="1" ht="22.5" customHeight="1">
      <c r="A53" s="188" t="s">
        <v>316</v>
      </c>
      <c r="B53" s="58"/>
      <c r="C53" s="185">
        <v>-147</v>
      </c>
      <c r="D53" s="56"/>
      <c r="E53" s="300"/>
      <c r="F53" s="185">
        <f t="shared" si="4"/>
        <v>0</v>
      </c>
      <c r="G53" s="52"/>
    </row>
    <row r="54" spans="1:8" s="253" customFormat="1" ht="22.5" customHeight="1">
      <c r="A54" s="187" t="s">
        <v>325</v>
      </c>
      <c r="B54" s="58"/>
      <c r="C54" s="185"/>
      <c r="D54" s="185">
        <v>-18</v>
      </c>
      <c r="E54" s="300">
        <v>-18</v>
      </c>
      <c r="F54" s="185">
        <f t="shared" si="4"/>
        <v>0</v>
      </c>
      <c r="G54" s="56">
        <f t="shared" si="7"/>
        <v>100</v>
      </c>
    </row>
    <row r="55" spans="1:8" s="245" customFormat="1" ht="31.5" customHeight="1">
      <c r="A55" s="62" t="s">
        <v>127</v>
      </c>
      <c r="B55" s="58">
        <v>1152</v>
      </c>
      <c r="C55" s="254">
        <f>SUM(C56:C58)</f>
        <v>367</v>
      </c>
      <c r="D55" s="254">
        <f t="shared" ref="D55" si="8">SUM(D56:D58)</f>
        <v>264</v>
      </c>
      <c r="E55" s="254">
        <f>SUM(E56:E59)</f>
        <v>530</v>
      </c>
      <c r="F55" s="208">
        <f t="shared" si="4"/>
        <v>266</v>
      </c>
      <c r="G55" s="418">
        <f>(E55/D55)*100</f>
        <v>200.75757575757578</v>
      </c>
    </row>
    <row r="56" spans="1:8" s="245" customFormat="1" ht="22.5" customHeight="1">
      <c r="A56" s="187" t="s">
        <v>306</v>
      </c>
      <c r="B56" s="58"/>
      <c r="C56" s="185">
        <v>264</v>
      </c>
      <c r="D56" s="320">
        <v>264</v>
      </c>
      <c r="E56" s="209">
        <v>264</v>
      </c>
      <c r="F56" s="185">
        <f t="shared" si="4"/>
        <v>0</v>
      </c>
      <c r="G56" s="56">
        <f>(E56/D56)*100</f>
        <v>100</v>
      </c>
    </row>
    <row r="57" spans="1:8" s="245" customFormat="1" ht="22.5" customHeight="1">
      <c r="A57" s="187" t="s">
        <v>327</v>
      </c>
      <c r="B57" s="58"/>
      <c r="C57" s="185"/>
      <c r="D57" s="320"/>
      <c r="E57" s="209">
        <v>5</v>
      </c>
      <c r="F57" s="185">
        <f t="shared" si="4"/>
        <v>5</v>
      </c>
      <c r="G57" s="56"/>
    </row>
    <row r="58" spans="1:8" s="245" customFormat="1" ht="23.25" customHeight="1">
      <c r="A58" s="187" t="s">
        <v>390</v>
      </c>
      <c r="B58" s="58"/>
      <c r="C58" s="185">
        <v>103</v>
      </c>
      <c r="D58" s="320"/>
      <c r="E58" s="209"/>
      <c r="F58" s="185">
        <f t="shared" si="4"/>
        <v>0</v>
      </c>
      <c r="G58" s="56"/>
    </row>
    <row r="59" spans="1:8" s="245" customFormat="1" ht="23.25" customHeight="1">
      <c r="A59" s="187" t="s">
        <v>429</v>
      </c>
      <c r="B59" s="58"/>
      <c r="C59" s="185"/>
      <c r="D59" s="320"/>
      <c r="E59" s="209">
        <v>261</v>
      </c>
      <c r="F59" s="185">
        <f t="shared" si="4"/>
        <v>261</v>
      </c>
      <c r="G59" s="56"/>
    </row>
    <row r="60" spans="1:8" s="245" customFormat="1" ht="31.5" customHeight="1">
      <c r="A60" s="255" t="s">
        <v>128</v>
      </c>
      <c r="B60" s="256">
        <v>1162</v>
      </c>
      <c r="C60" s="190">
        <f>SUM(C61:C62)</f>
        <v>-44</v>
      </c>
      <c r="D60" s="190">
        <f t="shared" ref="D60" si="9">SUM(D61:D64)</f>
        <v>-18</v>
      </c>
      <c r="E60" s="208">
        <f>SUM(E61:E62)</f>
        <v>-20</v>
      </c>
      <c r="F60" s="190">
        <f t="shared" si="4"/>
        <v>-2</v>
      </c>
      <c r="G60" s="52">
        <f t="shared" ref="G60:G61" si="10">(E60/D60)*100</f>
        <v>111.11111111111111</v>
      </c>
    </row>
    <row r="61" spans="1:8" s="245" customFormat="1" ht="23.25" customHeight="1">
      <c r="A61" s="188" t="s">
        <v>276</v>
      </c>
      <c r="B61" s="58"/>
      <c r="C61" s="185">
        <v>-16</v>
      </c>
      <c r="D61" s="185">
        <v>-18</v>
      </c>
      <c r="E61" s="209">
        <v>-20</v>
      </c>
      <c r="F61" s="185">
        <f t="shared" si="4"/>
        <v>-2</v>
      </c>
      <c r="G61" s="56">
        <f t="shared" si="10"/>
        <v>111.11111111111111</v>
      </c>
    </row>
    <row r="62" spans="1:8" s="245" customFormat="1" ht="23.25" customHeight="1">
      <c r="A62" s="188" t="s">
        <v>319</v>
      </c>
      <c r="B62" s="58"/>
      <c r="C62" s="185">
        <v>-28</v>
      </c>
      <c r="D62" s="284"/>
      <c r="E62" s="209"/>
      <c r="F62" s="185">
        <f t="shared" si="4"/>
        <v>0</v>
      </c>
      <c r="G62" s="257"/>
    </row>
    <row r="63" spans="1:8" s="245" customFormat="1" ht="53.25" customHeight="1">
      <c r="A63" s="226"/>
      <c r="B63" s="227"/>
      <c r="C63" s="228"/>
      <c r="D63" s="229"/>
      <c r="E63" s="230"/>
      <c r="F63" s="258"/>
      <c r="G63" s="258"/>
    </row>
    <row r="64" spans="1:8" s="237" customFormat="1" ht="24.75" customHeight="1">
      <c r="A64" s="233" t="s">
        <v>293</v>
      </c>
      <c r="B64" s="234"/>
      <c r="C64" s="455" t="s">
        <v>295</v>
      </c>
      <c r="D64" s="455"/>
      <c r="E64" s="235"/>
      <c r="F64" s="453" t="s">
        <v>380</v>
      </c>
      <c r="G64" s="453"/>
      <c r="H64" s="236"/>
    </row>
    <row r="65" spans="1:8" s="244" customFormat="1" ht="13.2">
      <c r="A65" s="241" t="s">
        <v>179</v>
      </c>
      <c r="B65" s="242"/>
      <c r="C65" s="456" t="s">
        <v>184</v>
      </c>
      <c r="D65" s="456"/>
      <c r="E65" s="242"/>
      <c r="F65" s="452" t="s">
        <v>115</v>
      </c>
      <c r="G65" s="452"/>
      <c r="H65" s="243"/>
    </row>
    <row r="66" spans="1:8">
      <c r="A66" s="28"/>
      <c r="B66" s="29"/>
      <c r="C66" s="29"/>
      <c r="D66" s="30"/>
      <c r="E66" s="31"/>
      <c r="F66" s="31"/>
      <c r="G66" s="31"/>
    </row>
    <row r="67" spans="1:8">
      <c r="A67" s="28"/>
      <c r="B67" s="29"/>
      <c r="C67" s="29"/>
      <c r="D67" s="30"/>
      <c r="E67" s="31"/>
      <c r="F67" s="31"/>
      <c r="G67" s="31"/>
    </row>
    <row r="68" spans="1:8">
      <c r="A68" s="28"/>
      <c r="B68" s="29"/>
      <c r="C68" s="29"/>
      <c r="D68" s="30"/>
      <c r="E68" s="31"/>
      <c r="F68" s="31"/>
      <c r="G68" s="31"/>
    </row>
    <row r="69" spans="1:8">
      <c r="A69" s="28"/>
      <c r="B69" s="29"/>
      <c r="C69" s="29"/>
      <c r="D69" s="30"/>
      <c r="E69" s="31"/>
      <c r="F69" s="31"/>
      <c r="G69" s="31"/>
    </row>
    <row r="70" spans="1:8">
      <c r="A70" s="28"/>
      <c r="B70" s="29"/>
      <c r="C70" s="29"/>
      <c r="D70" s="30"/>
      <c r="E70" s="31"/>
      <c r="F70" s="31"/>
      <c r="G70" s="31"/>
    </row>
    <row r="71" spans="1:8">
      <c r="A71" s="28"/>
      <c r="B71" s="29"/>
      <c r="C71" s="29"/>
      <c r="D71" s="30"/>
      <c r="E71" s="31"/>
      <c r="F71" s="31"/>
      <c r="G71" s="31"/>
    </row>
    <row r="72" spans="1:8">
      <c r="A72" s="28"/>
      <c r="B72" s="29"/>
      <c r="C72" s="29"/>
      <c r="D72" s="30"/>
      <c r="E72" s="31"/>
      <c r="F72" s="31"/>
      <c r="G72" s="31"/>
    </row>
    <row r="73" spans="1:8">
      <c r="A73" s="28"/>
      <c r="B73" s="29"/>
      <c r="C73" s="29"/>
      <c r="D73" s="30"/>
      <c r="E73" s="31"/>
      <c r="F73" s="31"/>
      <c r="G73" s="31"/>
    </row>
    <row r="74" spans="1:8">
      <c r="A74" s="28"/>
      <c r="B74" s="29"/>
      <c r="C74" s="29"/>
      <c r="D74" s="30"/>
      <c r="E74" s="31"/>
      <c r="F74" s="31"/>
      <c r="G74" s="31"/>
    </row>
    <row r="75" spans="1:8">
      <c r="A75" s="28"/>
      <c r="B75" s="29"/>
      <c r="C75" s="29"/>
      <c r="D75" s="30"/>
      <c r="E75" s="31"/>
      <c r="F75" s="31"/>
      <c r="G75" s="31"/>
    </row>
    <row r="76" spans="1:8">
      <c r="A76" s="28"/>
      <c r="B76" s="29"/>
      <c r="C76" s="29"/>
      <c r="D76" s="30"/>
      <c r="E76" s="31"/>
      <c r="F76" s="31"/>
      <c r="G76" s="31"/>
    </row>
    <row r="77" spans="1:8">
      <c r="A77" s="28"/>
      <c r="B77" s="29"/>
      <c r="C77" s="29"/>
      <c r="D77" s="30"/>
      <c r="E77" s="31"/>
      <c r="F77" s="31"/>
      <c r="G77" s="31"/>
    </row>
    <row r="78" spans="1:8">
      <c r="A78" s="28"/>
      <c r="B78" s="29"/>
      <c r="C78" s="29"/>
      <c r="D78" s="30"/>
      <c r="E78" s="31"/>
      <c r="F78" s="31"/>
      <c r="G78" s="31"/>
    </row>
    <row r="79" spans="1:8">
      <c r="A79" s="28"/>
      <c r="B79" s="29"/>
      <c r="C79" s="29"/>
      <c r="D79" s="30"/>
      <c r="E79" s="31"/>
      <c r="F79" s="31"/>
      <c r="G79" s="31"/>
    </row>
    <row r="80" spans="1:8">
      <c r="A80" s="28"/>
      <c r="B80" s="29"/>
      <c r="C80" s="29"/>
      <c r="D80" s="30"/>
      <c r="E80" s="31"/>
      <c r="F80" s="31"/>
      <c r="G80" s="31"/>
    </row>
    <row r="81" spans="1:7">
      <c r="A81" s="28"/>
      <c r="B81" s="29"/>
      <c r="C81" s="29"/>
      <c r="D81" s="30"/>
      <c r="E81" s="31"/>
      <c r="F81" s="31"/>
      <c r="G81" s="31"/>
    </row>
    <row r="82" spans="1:7">
      <c r="A82" s="28"/>
      <c r="B82" s="29"/>
      <c r="C82" s="29"/>
      <c r="D82" s="30"/>
      <c r="E82" s="31"/>
      <c r="F82" s="31"/>
      <c r="G82" s="31"/>
    </row>
    <row r="83" spans="1:7">
      <c r="A83" s="28"/>
      <c r="B83" s="29"/>
      <c r="C83" s="29"/>
      <c r="D83" s="30"/>
      <c r="E83" s="31"/>
      <c r="F83" s="31"/>
      <c r="G83" s="31"/>
    </row>
    <row r="84" spans="1:7">
      <c r="A84" s="28"/>
      <c r="B84" s="29"/>
      <c r="C84" s="29"/>
      <c r="D84" s="30"/>
      <c r="E84" s="31"/>
      <c r="F84" s="31"/>
      <c r="G84" s="31"/>
    </row>
    <row r="85" spans="1:7">
      <c r="A85" s="28"/>
      <c r="B85" s="29"/>
      <c r="C85" s="29"/>
      <c r="D85" s="30"/>
      <c r="E85" s="31"/>
      <c r="F85" s="31"/>
      <c r="G85" s="31"/>
    </row>
    <row r="86" spans="1:7">
      <c r="A86" s="28"/>
      <c r="B86" s="29"/>
      <c r="C86" s="29"/>
      <c r="D86" s="30"/>
      <c r="E86" s="31"/>
      <c r="F86" s="31"/>
      <c r="G86" s="31"/>
    </row>
    <row r="87" spans="1:7">
      <c r="A87" s="28"/>
      <c r="B87" s="29"/>
      <c r="C87" s="29"/>
      <c r="D87" s="30"/>
      <c r="E87" s="31"/>
      <c r="F87" s="31"/>
      <c r="G87" s="31"/>
    </row>
    <row r="88" spans="1:7">
      <c r="A88" s="28"/>
      <c r="B88" s="29"/>
      <c r="C88" s="29"/>
      <c r="D88" s="30"/>
      <c r="E88" s="31"/>
      <c r="F88" s="31"/>
      <c r="G88" s="31"/>
    </row>
    <row r="89" spans="1:7">
      <c r="A89" s="28"/>
      <c r="B89" s="29"/>
      <c r="C89" s="29"/>
      <c r="D89" s="30"/>
      <c r="E89" s="31"/>
      <c r="F89" s="31"/>
      <c r="G89" s="31"/>
    </row>
    <row r="90" spans="1:7">
      <c r="A90" s="28"/>
      <c r="B90" s="29"/>
      <c r="C90" s="29"/>
      <c r="D90" s="30"/>
      <c r="E90" s="31"/>
      <c r="F90" s="31"/>
      <c r="G90" s="31"/>
    </row>
    <row r="91" spans="1:7">
      <c r="A91" s="28"/>
      <c r="B91" s="29"/>
      <c r="C91" s="29"/>
      <c r="D91" s="30"/>
      <c r="E91" s="31"/>
      <c r="F91" s="31"/>
      <c r="G91" s="31"/>
    </row>
    <row r="92" spans="1:7">
      <c r="A92" s="28"/>
      <c r="B92" s="29"/>
      <c r="C92" s="29"/>
      <c r="D92" s="30"/>
      <c r="E92" s="31"/>
      <c r="F92" s="31"/>
      <c r="G92" s="31"/>
    </row>
    <row r="93" spans="1:7">
      <c r="A93" s="28"/>
      <c r="B93" s="29"/>
      <c r="C93" s="29"/>
      <c r="D93" s="30"/>
      <c r="E93" s="31"/>
      <c r="F93" s="31"/>
      <c r="G93" s="31"/>
    </row>
    <row r="94" spans="1:7">
      <c r="A94" s="28"/>
      <c r="B94" s="29"/>
      <c r="C94" s="29"/>
      <c r="D94" s="30"/>
      <c r="E94" s="31"/>
      <c r="F94" s="31"/>
      <c r="G94" s="31"/>
    </row>
    <row r="95" spans="1:7">
      <c r="A95" s="28"/>
      <c r="B95" s="29"/>
      <c r="C95" s="29"/>
      <c r="D95" s="30"/>
      <c r="E95" s="31"/>
      <c r="F95" s="31"/>
      <c r="G95" s="31"/>
    </row>
    <row r="96" spans="1:7">
      <c r="A96" s="28"/>
      <c r="B96" s="29"/>
      <c r="C96" s="29"/>
      <c r="D96" s="30"/>
      <c r="E96" s="31"/>
      <c r="F96" s="31"/>
      <c r="G96" s="31"/>
    </row>
    <row r="97" spans="1:7">
      <c r="A97" s="28"/>
      <c r="D97" s="32"/>
      <c r="E97" s="33"/>
      <c r="F97" s="33"/>
      <c r="G97" s="33"/>
    </row>
    <row r="98" spans="1:7">
      <c r="A98" s="5"/>
      <c r="D98" s="32"/>
      <c r="E98" s="33"/>
      <c r="F98" s="33"/>
      <c r="G98" s="33"/>
    </row>
    <row r="99" spans="1:7">
      <c r="A99" s="5"/>
      <c r="D99" s="32"/>
      <c r="E99" s="33"/>
      <c r="F99" s="33"/>
      <c r="G99" s="33"/>
    </row>
    <row r="100" spans="1:7">
      <c r="A100" s="5"/>
      <c r="D100" s="32"/>
      <c r="E100" s="33"/>
      <c r="F100" s="33"/>
      <c r="G100" s="33"/>
    </row>
    <row r="101" spans="1:7">
      <c r="A101" s="5"/>
      <c r="D101" s="32"/>
      <c r="E101" s="33"/>
      <c r="F101" s="33"/>
      <c r="G101" s="33"/>
    </row>
    <row r="102" spans="1:7">
      <c r="A102" s="5"/>
      <c r="D102" s="32"/>
      <c r="E102" s="33"/>
      <c r="F102" s="33"/>
      <c r="G102" s="33"/>
    </row>
    <row r="103" spans="1:7">
      <c r="A103" s="5"/>
      <c r="D103" s="32"/>
      <c r="E103" s="33"/>
      <c r="F103" s="33"/>
      <c r="G103" s="33"/>
    </row>
    <row r="104" spans="1:7">
      <c r="A104" s="5"/>
      <c r="D104" s="32"/>
      <c r="E104" s="33"/>
      <c r="F104" s="33"/>
      <c r="G104" s="33"/>
    </row>
    <row r="105" spans="1:7">
      <c r="A105" s="5"/>
      <c r="D105" s="32"/>
      <c r="E105" s="33"/>
      <c r="F105" s="33"/>
      <c r="G105" s="33"/>
    </row>
    <row r="106" spans="1:7">
      <c r="A106" s="5"/>
      <c r="D106" s="32"/>
      <c r="E106" s="33"/>
      <c r="F106" s="33"/>
      <c r="G106" s="33"/>
    </row>
    <row r="107" spans="1:7">
      <c r="A107" s="5"/>
      <c r="D107" s="32"/>
      <c r="E107" s="33"/>
      <c r="F107" s="33"/>
      <c r="G107" s="33"/>
    </row>
    <row r="108" spans="1:7">
      <c r="A108" s="5"/>
      <c r="D108" s="32"/>
      <c r="E108" s="33"/>
      <c r="F108" s="33"/>
      <c r="G108" s="33"/>
    </row>
    <row r="109" spans="1:7">
      <c r="A109" s="5"/>
      <c r="D109" s="32"/>
      <c r="E109" s="33"/>
      <c r="F109" s="33"/>
      <c r="G109" s="33"/>
    </row>
    <row r="110" spans="1:7">
      <c r="A110" s="5"/>
      <c r="D110" s="32"/>
      <c r="E110" s="33"/>
      <c r="F110" s="33"/>
      <c r="G110" s="33"/>
    </row>
    <row r="111" spans="1:7">
      <c r="A111" s="5"/>
      <c r="D111" s="32"/>
      <c r="E111" s="33"/>
      <c r="F111" s="33"/>
      <c r="G111" s="33"/>
    </row>
    <row r="112" spans="1:7">
      <c r="A112" s="5"/>
      <c r="D112" s="32"/>
      <c r="E112" s="33"/>
      <c r="F112" s="33"/>
      <c r="G112" s="33"/>
    </row>
    <row r="113" spans="1:7">
      <c r="A113" s="5"/>
      <c r="D113" s="32"/>
      <c r="E113" s="33"/>
      <c r="F113" s="33"/>
      <c r="G113" s="33"/>
    </row>
    <row r="114" spans="1:7">
      <c r="A114" s="5"/>
      <c r="D114" s="32"/>
      <c r="E114" s="33"/>
      <c r="F114" s="33"/>
      <c r="G114" s="33"/>
    </row>
    <row r="115" spans="1:7">
      <c r="A115" s="5"/>
      <c r="D115" s="32"/>
      <c r="E115" s="33"/>
      <c r="F115" s="33"/>
      <c r="G115" s="33"/>
    </row>
    <row r="116" spans="1:7">
      <c r="A116" s="5"/>
      <c r="D116" s="32"/>
      <c r="E116" s="33"/>
      <c r="F116" s="33"/>
      <c r="G116" s="33"/>
    </row>
    <row r="117" spans="1:7">
      <c r="A117" s="5"/>
      <c r="D117" s="32"/>
      <c r="E117" s="33"/>
      <c r="F117" s="33"/>
      <c r="G117" s="33"/>
    </row>
    <row r="118" spans="1:7">
      <c r="A118" s="5"/>
      <c r="D118" s="32"/>
      <c r="E118" s="33"/>
      <c r="F118" s="33"/>
      <c r="G118" s="33"/>
    </row>
    <row r="119" spans="1:7">
      <c r="A119" s="5"/>
      <c r="D119" s="32"/>
      <c r="E119" s="33"/>
      <c r="F119" s="33"/>
      <c r="G119" s="33"/>
    </row>
    <row r="120" spans="1:7">
      <c r="A120" s="5"/>
    </row>
    <row r="121" spans="1:7">
      <c r="A121" s="6"/>
    </row>
    <row r="122" spans="1:7">
      <c r="A122" s="6"/>
    </row>
    <row r="123" spans="1:7">
      <c r="A123" s="6"/>
    </row>
    <row r="124" spans="1:7">
      <c r="A124" s="6"/>
    </row>
    <row r="125" spans="1:7">
      <c r="A125" s="6"/>
    </row>
    <row r="126" spans="1:7">
      <c r="A126" s="6"/>
    </row>
    <row r="127" spans="1:7">
      <c r="A127" s="6"/>
    </row>
    <row r="128" spans="1:7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  <row r="249" spans="1:1">
      <c r="A249" s="6"/>
    </row>
    <row r="250" spans="1:1">
      <c r="A250" s="6"/>
    </row>
    <row r="251" spans="1:1">
      <c r="A251" s="6"/>
    </row>
    <row r="252" spans="1:1">
      <c r="A252" s="6"/>
    </row>
    <row r="253" spans="1:1">
      <c r="A253" s="6"/>
    </row>
    <row r="254" spans="1:1">
      <c r="A254" s="6"/>
    </row>
    <row r="255" spans="1:1">
      <c r="A255" s="6"/>
    </row>
    <row r="256" spans="1:1">
      <c r="A256" s="6"/>
    </row>
    <row r="257" spans="1:1">
      <c r="A257" s="6"/>
    </row>
    <row r="258" spans="1:1">
      <c r="A258" s="6"/>
    </row>
    <row r="259" spans="1:1">
      <c r="A259" s="6"/>
    </row>
    <row r="260" spans="1:1">
      <c r="A260" s="6"/>
    </row>
    <row r="261" spans="1:1">
      <c r="A261" s="6"/>
    </row>
    <row r="262" spans="1:1">
      <c r="A262" s="6"/>
    </row>
    <row r="263" spans="1:1">
      <c r="A263" s="6"/>
    </row>
    <row r="264" spans="1:1">
      <c r="A264" s="6"/>
    </row>
    <row r="265" spans="1:1">
      <c r="A265" s="6"/>
    </row>
    <row r="266" spans="1:1">
      <c r="A266" s="6"/>
    </row>
    <row r="267" spans="1:1">
      <c r="A267" s="6"/>
    </row>
    <row r="268" spans="1:1">
      <c r="A268" s="6"/>
    </row>
    <row r="269" spans="1:1">
      <c r="A269" s="6"/>
    </row>
    <row r="270" spans="1:1">
      <c r="A270" s="6"/>
    </row>
    <row r="271" spans="1:1">
      <c r="A271" s="6"/>
    </row>
    <row r="272" spans="1:1">
      <c r="A272" s="6"/>
    </row>
    <row r="273" spans="1:1">
      <c r="A273" s="6"/>
    </row>
    <row r="274" spans="1:1">
      <c r="A274" s="6"/>
    </row>
    <row r="275" spans="1:1">
      <c r="A275" s="6"/>
    </row>
    <row r="276" spans="1:1">
      <c r="A276" s="6"/>
    </row>
    <row r="277" spans="1:1">
      <c r="A277" s="6"/>
    </row>
    <row r="278" spans="1:1">
      <c r="A278" s="6"/>
    </row>
    <row r="279" spans="1:1">
      <c r="A279" s="6"/>
    </row>
    <row r="280" spans="1:1">
      <c r="A280" s="6"/>
    </row>
    <row r="281" spans="1:1">
      <c r="A281" s="6"/>
    </row>
    <row r="282" spans="1:1">
      <c r="A282" s="6"/>
    </row>
    <row r="283" spans="1:1">
      <c r="A283" s="6"/>
    </row>
    <row r="284" spans="1:1">
      <c r="A284" s="6"/>
    </row>
    <row r="285" spans="1:1">
      <c r="A285" s="6"/>
    </row>
    <row r="286" spans="1:1">
      <c r="A286" s="6"/>
    </row>
    <row r="287" spans="1:1">
      <c r="A287" s="6"/>
    </row>
  </sheetData>
  <sheetProtection algorithmName="SHA-512" hashValue="ap97U0ke4icUfM4eCbqOUy31fKJvWtNleeusdlyPHbu681XnBZUiTj21h2FlHzHx0T4OfO+3pApgMVBnW4YCzw==" saltValue="njeZU+RBOHPQ9gQt2we9Mg==" spinCount="100000" sheet="1" objects="1" scenarios="1" selectLockedCells="1" selectUnlockedCells="1"/>
  <mergeCells count="5">
    <mergeCell ref="F65:G65"/>
    <mergeCell ref="F64:G64"/>
    <mergeCell ref="A2:G2"/>
    <mergeCell ref="C64:D64"/>
    <mergeCell ref="C65:D65"/>
  </mergeCells>
  <pageMargins left="0.59055118110236227" right="0.59055118110236227" top="0.98425196850393704" bottom="0.59055118110236227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J198"/>
  <sheetViews>
    <sheetView view="pageBreakPreview" zoomScale="75" zoomScaleNormal="75" zoomScaleSheetLayoutView="75" workbookViewId="0">
      <pane xSplit="2" ySplit="5" topLeftCell="C27" activePane="bottomRight" state="frozen"/>
      <selection pane="topRight" activeCell="C1" sqref="C1"/>
      <selection pane="bottomLeft" activeCell="A5" sqref="A5"/>
      <selection pane="bottomRight" activeCell="D29" sqref="D29"/>
    </sheetView>
  </sheetViews>
  <sheetFormatPr defaultColWidth="9.109375" defaultRowHeight="18"/>
  <cols>
    <col min="1" max="1" width="82.88671875" style="95" customWidth="1"/>
    <col min="2" max="2" width="15.33203125" style="96" customWidth="1"/>
    <col min="3" max="6" width="18.6640625" style="96" customWidth="1"/>
    <col min="7" max="7" width="17.44140625" style="96" customWidth="1"/>
    <col min="8" max="8" width="15" style="96" customWidth="1"/>
    <col min="9" max="9" width="10" style="95" customWidth="1"/>
    <col min="10" max="10" width="9.5546875" style="95" customWidth="1"/>
    <col min="11" max="16384" width="9.109375" style="95"/>
  </cols>
  <sheetData>
    <row r="1" spans="1:8">
      <c r="H1" s="97" t="s">
        <v>170</v>
      </c>
    </row>
    <row r="2" spans="1:8" ht="22.8">
      <c r="A2" s="457" t="s">
        <v>74</v>
      </c>
      <c r="B2" s="457"/>
      <c r="C2" s="457"/>
      <c r="D2" s="457"/>
      <c r="E2" s="457"/>
      <c r="F2" s="457"/>
      <c r="G2" s="457"/>
      <c r="H2" s="457"/>
    </row>
    <row r="3" spans="1:8">
      <c r="A3" s="463" t="s">
        <v>230</v>
      </c>
      <c r="B3" s="463"/>
      <c r="C3" s="463"/>
      <c r="D3" s="463"/>
      <c r="E3" s="463"/>
      <c r="F3" s="463"/>
      <c r="G3" s="463"/>
      <c r="H3" s="463"/>
    </row>
    <row r="4" spans="1:8" ht="52.5" customHeight="1">
      <c r="A4" s="464" t="s">
        <v>102</v>
      </c>
      <c r="B4" s="465" t="s">
        <v>7</v>
      </c>
      <c r="C4" s="466" t="s">
        <v>163</v>
      </c>
      <c r="D4" s="466"/>
      <c r="E4" s="464" t="s">
        <v>385</v>
      </c>
      <c r="F4" s="464"/>
      <c r="G4" s="464"/>
      <c r="H4" s="464"/>
    </row>
    <row r="5" spans="1:8" ht="58.5" customHeight="1">
      <c r="A5" s="464"/>
      <c r="B5" s="465"/>
      <c r="C5" s="420" t="s">
        <v>382</v>
      </c>
      <c r="D5" s="420" t="s">
        <v>383</v>
      </c>
      <c r="E5" s="98" t="s">
        <v>96</v>
      </c>
      <c r="F5" s="98" t="s">
        <v>92</v>
      </c>
      <c r="G5" s="99" t="s">
        <v>99</v>
      </c>
      <c r="H5" s="99" t="s">
        <v>100</v>
      </c>
    </row>
    <row r="6" spans="1:8" ht="24.75" customHeight="1">
      <c r="A6" s="100">
        <v>1</v>
      </c>
      <c r="B6" s="101">
        <v>2</v>
      </c>
      <c r="C6" s="100">
        <v>3</v>
      </c>
      <c r="D6" s="101">
        <v>4</v>
      </c>
      <c r="E6" s="100">
        <v>5</v>
      </c>
      <c r="F6" s="101">
        <v>6</v>
      </c>
      <c r="G6" s="100">
        <v>7</v>
      </c>
      <c r="H6" s="101">
        <v>8</v>
      </c>
    </row>
    <row r="7" spans="1:8" ht="33" customHeight="1">
      <c r="A7" s="460" t="s">
        <v>73</v>
      </c>
      <c r="B7" s="460"/>
      <c r="C7" s="460"/>
      <c r="D7" s="460"/>
      <c r="E7" s="460"/>
      <c r="F7" s="460"/>
      <c r="G7" s="460"/>
      <c r="H7" s="460"/>
    </row>
    <row r="8" spans="1:8" ht="42.75" customHeight="1">
      <c r="A8" s="102" t="s">
        <v>36</v>
      </c>
      <c r="B8" s="103">
        <v>2000</v>
      </c>
      <c r="C8" s="104">
        <v>-16225</v>
      </c>
      <c r="D8" s="104">
        <f>F8</f>
        <v>-9031</v>
      </c>
      <c r="E8" s="104">
        <v>-10039</v>
      </c>
      <c r="F8" s="104">
        <v>-9031</v>
      </c>
      <c r="G8" s="104" t="s">
        <v>16</v>
      </c>
      <c r="H8" s="105" t="s">
        <v>16</v>
      </c>
    </row>
    <row r="9" spans="1:8" ht="36">
      <c r="A9" s="106" t="s">
        <v>129</v>
      </c>
      <c r="B9" s="107">
        <v>2010</v>
      </c>
      <c r="C9" s="108">
        <f>SUM(C10:C10)</f>
        <v>-391</v>
      </c>
      <c r="D9" s="108">
        <f>SUM(D10:D10)</f>
        <v>-849</v>
      </c>
      <c r="E9" s="108">
        <v>-238</v>
      </c>
      <c r="F9" s="108">
        <f>SUM(F10:F10)</f>
        <v>-849</v>
      </c>
      <c r="G9" s="108">
        <f t="shared" ref="G9:G10" si="0">F9-E9</f>
        <v>-611</v>
      </c>
      <c r="H9" s="109">
        <f t="shared" ref="H9:H10" si="1">(F9/E9)*100</f>
        <v>356.72268907563029</v>
      </c>
    </row>
    <row r="10" spans="1:8" ht="39.75" customHeight="1">
      <c r="A10" s="110" t="s">
        <v>226</v>
      </c>
      <c r="B10" s="107">
        <v>2011</v>
      </c>
      <c r="C10" s="108">
        <v>-391</v>
      </c>
      <c r="D10" s="108">
        <f>F10</f>
        <v>-849</v>
      </c>
      <c r="E10" s="108">
        <v>-238</v>
      </c>
      <c r="F10" s="108">
        <v>-849</v>
      </c>
      <c r="G10" s="108">
        <f t="shared" si="0"/>
        <v>-611</v>
      </c>
      <c r="H10" s="109">
        <f t="shared" si="1"/>
        <v>356.72268907563029</v>
      </c>
    </row>
    <row r="11" spans="1:8" ht="31.5" customHeight="1">
      <c r="A11" s="110" t="s">
        <v>79</v>
      </c>
      <c r="B11" s="107">
        <v>2020</v>
      </c>
      <c r="C11" s="108"/>
      <c r="D11" s="108"/>
      <c r="E11" s="108"/>
      <c r="F11" s="108"/>
      <c r="G11" s="108"/>
      <c r="H11" s="109"/>
    </row>
    <row r="12" spans="1:8" ht="31.5" customHeight="1">
      <c r="A12" s="110" t="s">
        <v>42</v>
      </c>
      <c r="B12" s="107">
        <v>2030</v>
      </c>
      <c r="C12" s="108" t="s">
        <v>119</v>
      </c>
      <c r="D12" s="108" t="s">
        <v>119</v>
      </c>
      <c r="E12" s="108" t="s">
        <v>119</v>
      </c>
      <c r="F12" s="108" t="s">
        <v>119</v>
      </c>
      <c r="G12" s="108"/>
      <c r="H12" s="109"/>
    </row>
    <row r="13" spans="1:8" ht="31.5" customHeight="1">
      <c r="A13" s="110" t="s">
        <v>70</v>
      </c>
      <c r="B13" s="107">
        <v>2031</v>
      </c>
      <c r="C13" s="108" t="s">
        <v>119</v>
      </c>
      <c r="D13" s="108" t="s">
        <v>119</v>
      </c>
      <c r="E13" s="108" t="s">
        <v>119</v>
      </c>
      <c r="F13" s="108" t="s">
        <v>119</v>
      </c>
      <c r="G13" s="108"/>
      <c r="H13" s="109"/>
    </row>
    <row r="14" spans="1:8" ht="31.5" customHeight="1">
      <c r="A14" s="110" t="s">
        <v>13</v>
      </c>
      <c r="B14" s="107">
        <v>2040</v>
      </c>
      <c r="C14" s="108" t="s">
        <v>119</v>
      </c>
      <c r="D14" s="108" t="s">
        <v>119</v>
      </c>
      <c r="E14" s="108" t="s">
        <v>119</v>
      </c>
      <c r="F14" s="108" t="s">
        <v>119</v>
      </c>
      <c r="G14" s="108"/>
      <c r="H14" s="109"/>
    </row>
    <row r="15" spans="1:8" ht="31.5" customHeight="1">
      <c r="A15" s="110" t="s">
        <v>63</v>
      </c>
      <c r="B15" s="107">
        <v>2050</v>
      </c>
      <c r="C15" s="108" t="s">
        <v>119</v>
      </c>
      <c r="D15" s="108" t="s">
        <v>119</v>
      </c>
      <c r="E15" s="108" t="s">
        <v>119</v>
      </c>
      <c r="F15" s="108" t="s">
        <v>119</v>
      </c>
      <c r="G15" s="108"/>
      <c r="H15" s="109"/>
    </row>
    <row r="16" spans="1:8" ht="31.5" customHeight="1">
      <c r="A16" s="110" t="s">
        <v>64</v>
      </c>
      <c r="B16" s="107">
        <v>2060</v>
      </c>
      <c r="C16" s="108" t="s">
        <v>119</v>
      </c>
      <c r="D16" s="108" t="s">
        <v>119</v>
      </c>
      <c r="E16" s="108" t="s">
        <v>119</v>
      </c>
      <c r="F16" s="108" t="s">
        <v>119</v>
      </c>
      <c r="G16" s="108"/>
      <c r="H16" s="109"/>
    </row>
    <row r="17" spans="1:8" ht="45.75" customHeight="1">
      <c r="A17" s="102" t="s">
        <v>37</v>
      </c>
      <c r="B17" s="103">
        <v>2070</v>
      </c>
      <c r="C17" s="104">
        <f>SUM(C8,C9,C11,C12,C14,C15,C16)+'I. Фін результат'!C79</f>
        <v>-12705</v>
      </c>
      <c r="D17" s="104">
        <f>SUM(D8,D9,D11,D12,D14,D15,D16)+'I. Фін результат'!D79</f>
        <v>-1395</v>
      </c>
      <c r="E17" s="104">
        <f>SUM(E8,E9,E11,E12,E14,E15,E16)+'I. Фін результат'!E79</f>
        <v>-7902</v>
      </c>
      <c r="F17" s="104">
        <f>SUM(F8,F9,F11,F12,F14,F15,F16)+'I. Фін результат'!F79</f>
        <v>-1395</v>
      </c>
      <c r="G17" s="104" t="s">
        <v>16</v>
      </c>
      <c r="H17" s="105" t="s">
        <v>16</v>
      </c>
    </row>
    <row r="18" spans="1:8" ht="30.75" customHeight="1">
      <c r="A18" s="460" t="s">
        <v>174</v>
      </c>
      <c r="B18" s="460"/>
      <c r="C18" s="460"/>
      <c r="D18" s="460"/>
      <c r="E18" s="460"/>
      <c r="F18" s="460"/>
      <c r="G18" s="460"/>
      <c r="H18" s="460"/>
    </row>
    <row r="19" spans="1:8" ht="44.25" customHeight="1">
      <c r="A19" s="102" t="s">
        <v>175</v>
      </c>
      <c r="B19" s="103">
        <v>2110</v>
      </c>
      <c r="C19" s="104">
        <f>SUM(C20:C26)</f>
        <v>7555</v>
      </c>
      <c r="D19" s="104">
        <f>SUM(D20:D26)</f>
        <v>10397</v>
      </c>
      <c r="E19" s="104">
        <f>SUM(E20:E26)</f>
        <v>7500</v>
      </c>
      <c r="F19" s="104">
        <f>SUM(F20:F26)</f>
        <v>10397</v>
      </c>
      <c r="G19" s="104">
        <f>F19-E19</f>
        <v>2897</v>
      </c>
      <c r="H19" s="105">
        <f>(F19/E19)*100</f>
        <v>138.62666666666667</v>
      </c>
    </row>
    <row r="20" spans="1:8" ht="33" customHeight="1">
      <c r="A20" s="110" t="s">
        <v>143</v>
      </c>
      <c r="B20" s="107">
        <v>2111</v>
      </c>
      <c r="C20" s="108">
        <v>7280</v>
      </c>
      <c r="D20" s="108">
        <f>F20</f>
        <v>10105</v>
      </c>
      <c r="E20" s="108">
        <v>7200</v>
      </c>
      <c r="F20" s="108">
        <v>10105</v>
      </c>
      <c r="G20" s="108">
        <f t="shared" ref="G20:G43" si="2">F20-E20</f>
        <v>2905</v>
      </c>
      <c r="H20" s="109">
        <f t="shared" ref="H20:H43" si="3">(F20/E20)*100</f>
        <v>140.34722222222223</v>
      </c>
    </row>
    <row r="21" spans="1:8" ht="45.75" customHeight="1">
      <c r="A21" s="110" t="s">
        <v>144</v>
      </c>
      <c r="B21" s="107">
        <v>2112</v>
      </c>
      <c r="C21" s="108" t="s">
        <v>119</v>
      </c>
      <c r="D21" s="108" t="s">
        <v>119</v>
      </c>
      <c r="E21" s="108" t="s">
        <v>119</v>
      </c>
      <c r="F21" s="108" t="s">
        <v>119</v>
      </c>
      <c r="G21" s="108"/>
      <c r="H21" s="109"/>
    </row>
    <row r="22" spans="1:8" ht="25.5" customHeight="1">
      <c r="A22" s="110" t="s">
        <v>51</v>
      </c>
      <c r="B22" s="107">
        <v>2113</v>
      </c>
      <c r="C22" s="108"/>
      <c r="D22" s="108"/>
      <c r="E22" s="108"/>
      <c r="F22" s="108"/>
      <c r="G22" s="108"/>
      <c r="H22" s="109"/>
    </row>
    <row r="23" spans="1:8" ht="25.5" customHeight="1">
      <c r="A23" s="110" t="s">
        <v>56</v>
      </c>
      <c r="B23" s="107">
        <v>2114</v>
      </c>
      <c r="C23" s="108"/>
      <c r="D23" s="108"/>
      <c r="E23" s="108"/>
      <c r="F23" s="108"/>
      <c r="G23" s="108"/>
      <c r="H23" s="109"/>
    </row>
    <row r="24" spans="1:8" ht="25.5" customHeight="1">
      <c r="A24" s="110" t="s">
        <v>152</v>
      </c>
      <c r="B24" s="107">
        <v>2115</v>
      </c>
      <c r="C24" s="108"/>
      <c r="D24" s="108"/>
      <c r="E24" s="108"/>
      <c r="F24" s="108"/>
      <c r="G24" s="108"/>
      <c r="H24" s="109"/>
    </row>
    <row r="25" spans="1:8" ht="25.5" customHeight="1">
      <c r="A25" s="110" t="s">
        <v>182</v>
      </c>
      <c r="B25" s="107">
        <v>2116</v>
      </c>
      <c r="C25" s="108">
        <v>275</v>
      </c>
      <c r="D25" s="108">
        <f>F25</f>
        <v>292</v>
      </c>
      <c r="E25" s="108">
        <v>300</v>
      </c>
      <c r="F25" s="108">
        <v>292</v>
      </c>
      <c r="G25" s="108">
        <f t="shared" si="2"/>
        <v>-8</v>
      </c>
      <c r="H25" s="109">
        <f t="shared" si="3"/>
        <v>97.333333333333343</v>
      </c>
    </row>
    <row r="26" spans="1:8" ht="29.25" customHeight="1">
      <c r="A26" s="110" t="s">
        <v>145</v>
      </c>
      <c r="B26" s="107">
        <v>2117</v>
      </c>
      <c r="C26" s="108"/>
      <c r="D26" s="108"/>
      <c r="E26" s="108"/>
      <c r="F26" s="108"/>
      <c r="G26" s="108"/>
      <c r="H26" s="109"/>
    </row>
    <row r="27" spans="1:8" ht="44.25" customHeight="1">
      <c r="A27" s="102" t="s">
        <v>185</v>
      </c>
      <c r="B27" s="111">
        <v>2120</v>
      </c>
      <c r="C27" s="104">
        <f>SUM(C28:C35)</f>
        <v>3776</v>
      </c>
      <c r="D27" s="104">
        <f t="shared" ref="D27" si="4">SUM(D28:D35)</f>
        <v>4662</v>
      </c>
      <c r="E27" s="104">
        <f t="shared" ref="E27:F27" si="5">SUM(E28:E35)</f>
        <v>4449</v>
      </c>
      <c r="F27" s="104">
        <f t="shared" si="5"/>
        <v>4662</v>
      </c>
      <c r="G27" s="104">
        <f t="shared" si="2"/>
        <v>213</v>
      </c>
      <c r="H27" s="105">
        <f t="shared" si="3"/>
        <v>104.78759271746461</v>
      </c>
    </row>
    <row r="28" spans="1:8" ht="27" customHeight="1">
      <c r="A28" s="106" t="s">
        <v>130</v>
      </c>
      <c r="B28" s="112">
        <v>2121</v>
      </c>
      <c r="C28" s="108"/>
      <c r="D28" s="108">
        <v>212</v>
      </c>
      <c r="E28" s="108">
        <v>521</v>
      </c>
      <c r="F28" s="108">
        <f>-'I. Фін результат'!F75</f>
        <v>212</v>
      </c>
      <c r="G28" s="108">
        <f t="shared" ref="G28" si="6">F28-E28</f>
        <v>-309</v>
      </c>
      <c r="H28" s="109">
        <f t="shared" ref="H28" si="7">(F28/E28)*100</f>
        <v>40.690978886756241</v>
      </c>
    </row>
    <row r="29" spans="1:8" ht="25.5" customHeight="1">
      <c r="A29" s="110" t="s">
        <v>50</v>
      </c>
      <c r="B29" s="107">
        <v>2122</v>
      </c>
      <c r="C29" s="108">
        <v>3303</v>
      </c>
      <c r="D29" s="108">
        <f>F29</f>
        <v>3505</v>
      </c>
      <c r="E29" s="108">
        <v>3608</v>
      </c>
      <c r="F29" s="108">
        <v>3505</v>
      </c>
      <c r="G29" s="108">
        <f t="shared" si="2"/>
        <v>-103</v>
      </c>
      <c r="H29" s="109">
        <f t="shared" si="3"/>
        <v>97.145232815964519</v>
      </c>
    </row>
    <row r="30" spans="1:8" ht="25.5" customHeight="1">
      <c r="A30" s="110" t="s">
        <v>51</v>
      </c>
      <c r="B30" s="107">
        <v>2123</v>
      </c>
      <c r="C30" s="108"/>
      <c r="D30" s="108"/>
      <c r="E30" s="108"/>
      <c r="F30" s="108"/>
      <c r="G30" s="108"/>
      <c r="H30" s="109"/>
    </row>
    <row r="31" spans="1:8" ht="25.5" customHeight="1">
      <c r="A31" s="110" t="s">
        <v>146</v>
      </c>
      <c r="B31" s="107">
        <v>2124</v>
      </c>
      <c r="C31" s="108">
        <v>82</v>
      </c>
      <c r="D31" s="108">
        <f>F31</f>
        <v>96</v>
      </c>
      <c r="E31" s="108">
        <v>82</v>
      </c>
      <c r="F31" s="108">
        <f>-'Розшифровка фінрезультати'!E8</f>
        <v>96</v>
      </c>
      <c r="G31" s="108">
        <f t="shared" si="2"/>
        <v>14</v>
      </c>
      <c r="H31" s="109">
        <f t="shared" si="3"/>
        <v>117.07317073170731</v>
      </c>
    </row>
    <row r="32" spans="1:8" ht="25.5" customHeight="1">
      <c r="A32" s="110" t="s">
        <v>147</v>
      </c>
      <c r="B32" s="107">
        <v>2125</v>
      </c>
      <c r="C32" s="108"/>
      <c r="D32" s="108"/>
      <c r="E32" s="108"/>
      <c r="F32" s="108"/>
      <c r="G32" s="108"/>
      <c r="H32" s="109"/>
    </row>
    <row r="33" spans="1:8" ht="59.25" customHeight="1">
      <c r="A33" s="110" t="s">
        <v>227</v>
      </c>
      <c r="B33" s="107">
        <v>2126</v>
      </c>
      <c r="C33" s="108">
        <v>391</v>
      </c>
      <c r="D33" s="108">
        <f>F33</f>
        <v>849</v>
      </c>
      <c r="E33" s="108">
        <v>238</v>
      </c>
      <c r="F33" s="108">
        <f>-F10</f>
        <v>849</v>
      </c>
      <c r="G33" s="108">
        <f t="shared" ref="G33" si="8">F33-E33</f>
        <v>611</v>
      </c>
      <c r="H33" s="109">
        <f t="shared" ref="H33" si="9">(F33/E33)*100</f>
        <v>356.72268907563029</v>
      </c>
    </row>
    <row r="34" spans="1:8" ht="25.5" customHeight="1">
      <c r="A34" s="110" t="s">
        <v>152</v>
      </c>
      <c r="B34" s="107">
        <v>2127</v>
      </c>
      <c r="C34" s="108"/>
      <c r="D34" s="108"/>
      <c r="E34" s="108"/>
      <c r="F34" s="108"/>
      <c r="G34" s="108"/>
      <c r="H34" s="109"/>
    </row>
    <row r="35" spans="1:8" ht="25.5" customHeight="1">
      <c r="A35" s="110" t="s">
        <v>145</v>
      </c>
      <c r="B35" s="107">
        <v>2128</v>
      </c>
      <c r="C35" s="108"/>
      <c r="D35" s="108"/>
      <c r="E35" s="108"/>
      <c r="F35" s="108"/>
      <c r="G35" s="108"/>
      <c r="H35" s="109"/>
    </row>
    <row r="36" spans="1:8" ht="39.75" customHeight="1">
      <c r="A36" s="102" t="s">
        <v>202</v>
      </c>
      <c r="B36" s="111">
        <v>2130</v>
      </c>
      <c r="C36" s="104">
        <f>SUM(C37:C39)</f>
        <v>6498</v>
      </c>
      <c r="D36" s="104">
        <f>SUM(D37:D39)</f>
        <v>6677</v>
      </c>
      <c r="E36" s="104">
        <f>SUM(E37:E39)</f>
        <v>7066</v>
      </c>
      <c r="F36" s="104">
        <f>SUM(F37:F39)</f>
        <v>6677</v>
      </c>
      <c r="G36" s="104">
        <f t="shared" si="2"/>
        <v>-389</v>
      </c>
      <c r="H36" s="105">
        <f t="shared" si="3"/>
        <v>94.494763656948763</v>
      </c>
    </row>
    <row r="37" spans="1:8" ht="25.5" customHeight="1">
      <c r="A37" s="110" t="s">
        <v>148</v>
      </c>
      <c r="B37" s="107">
        <v>2131</v>
      </c>
      <c r="C37" s="108"/>
      <c r="D37" s="108"/>
      <c r="E37" s="108"/>
      <c r="F37" s="108"/>
      <c r="G37" s="108"/>
      <c r="H37" s="109"/>
    </row>
    <row r="38" spans="1:8" ht="25.5" customHeight="1">
      <c r="A38" s="110" t="s">
        <v>149</v>
      </c>
      <c r="B38" s="107">
        <v>2132</v>
      </c>
      <c r="C38" s="108">
        <v>3862</v>
      </c>
      <c r="D38" s="108">
        <f>F38</f>
        <v>4011</v>
      </c>
      <c r="E38" s="108">
        <v>4410</v>
      </c>
      <c r="F38" s="108">
        <v>4011</v>
      </c>
      <c r="G38" s="108">
        <f t="shared" si="2"/>
        <v>-399</v>
      </c>
      <c r="H38" s="109">
        <f t="shared" si="3"/>
        <v>90.952380952380949</v>
      </c>
    </row>
    <row r="39" spans="1:8" ht="25.5" customHeight="1">
      <c r="A39" s="110" t="s">
        <v>263</v>
      </c>
      <c r="B39" s="107">
        <v>2133</v>
      </c>
      <c r="C39" s="108">
        <v>2636</v>
      </c>
      <c r="D39" s="108">
        <f>F39</f>
        <v>2666</v>
      </c>
      <c r="E39" s="108">
        <v>2656</v>
      </c>
      <c r="F39" s="108">
        <f>-'Розшифровка фінрезультати'!E7</f>
        <v>2666</v>
      </c>
      <c r="G39" s="108">
        <f t="shared" si="2"/>
        <v>10</v>
      </c>
      <c r="H39" s="109">
        <f t="shared" si="3"/>
        <v>100.37650602409639</v>
      </c>
    </row>
    <row r="40" spans="1:8" ht="34.5" customHeight="1">
      <c r="A40" s="102" t="s">
        <v>150</v>
      </c>
      <c r="B40" s="111">
        <v>2140</v>
      </c>
      <c r="C40" s="104">
        <f>SUM(C41:C42)</f>
        <v>0</v>
      </c>
      <c r="D40" s="104">
        <f>SUM(D41:D42)</f>
        <v>0</v>
      </c>
      <c r="E40" s="104">
        <v>0</v>
      </c>
      <c r="F40" s="104">
        <f>SUM(F41:F42)</f>
        <v>0</v>
      </c>
      <c r="G40" s="108"/>
      <c r="H40" s="109"/>
    </row>
    <row r="41" spans="1:8" ht="48" customHeight="1">
      <c r="A41" s="106" t="s">
        <v>71</v>
      </c>
      <c r="B41" s="112">
        <v>2141</v>
      </c>
      <c r="C41" s="108"/>
      <c r="D41" s="108"/>
      <c r="E41" s="108"/>
      <c r="F41" s="108" t="s">
        <v>284</v>
      </c>
      <c r="G41" s="108"/>
      <c r="H41" s="109"/>
    </row>
    <row r="42" spans="1:8" ht="32.25" customHeight="1">
      <c r="A42" s="110" t="s">
        <v>228</v>
      </c>
      <c r="B42" s="107">
        <v>2142</v>
      </c>
      <c r="C42" s="108"/>
      <c r="D42" s="108"/>
      <c r="E42" s="108"/>
      <c r="F42" s="108"/>
      <c r="G42" s="108"/>
      <c r="H42" s="109"/>
    </row>
    <row r="43" spans="1:8" ht="34.5" customHeight="1">
      <c r="A43" s="102" t="s">
        <v>167</v>
      </c>
      <c r="B43" s="111">
        <v>2200</v>
      </c>
      <c r="C43" s="104">
        <f>SUM(C19,C27,C36,C40)</f>
        <v>17829</v>
      </c>
      <c r="D43" s="104">
        <f>SUM(D19,D27,D36,D40)</f>
        <v>21736</v>
      </c>
      <c r="E43" s="104">
        <f>SUM(E19,E27,E36,E40)</f>
        <v>19015</v>
      </c>
      <c r="F43" s="104">
        <f>SUM(F19,F27,F36,F40)</f>
        <v>21736</v>
      </c>
      <c r="G43" s="104">
        <f t="shared" si="2"/>
        <v>2721</v>
      </c>
      <c r="H43" s="105">
        <f t="shared" si="3"/>
        <v>114.30975545621878</v>
      </c>
    </row>
    <row r="44" spans="1:8" s="115" customFormat="1">
      <c r="A44" s="113"/>
      <c r="B44" s="114"/>
      <c r="C44" s="114"/>
      <c r="D44" s="114"/>
      <c r="E44" s="114"/>
      <c r="F44" s="114"/>
      <c r="G44" s="114"/>
      <c r="H44" s="114"/>
    </row>
    <row r="45" spans="1:8" s="115" customFormat="1">
      <c r="A45" s="113"/>
      <c r="B45" s="114"/>
      <c r="C45" s="114"/>
      <c r="D45" s="114"/>
      <c r="E45" s="114"/>
      <c r="F45" s="114"/>
      <c r="G45" s="114"/>
      <c r="H45" s="114"/>
    </row>
    <row r="46" spans="1:8" s="115" customFormat="1">
      <c r="A46" s="113"/>
      <c r="B46" s="114"/>
      <c r="C46" s="114"/>
      <c r="D46" s="114"/>
      <c r="E46" s="114"/>
      <c r="F46" s="114"/>
      <c r="G46" s="114"/>
      <c r="H46" s="114"/>
    </row>
    <row r="47" spans="1:8" s="262" customFormat="1" ht="27.75" customHeight="1">
      <c r="A47" s="259" t="s">
        <v>293</v>
      </c>
      <c r="B47" s="260"/>
      <c r="C47" s="461" t="s">
        <v>90</v>
      </c>
      <c r="D47" s="461"/>
      <c r="E47" s="261"/>
      <c r="F47" s="462" t="s">
        <v>380</v>
      </c>
      <c r="G47" s="462"/>
      <c r="H47" s="462"/>
    </row>
    <row r="48" spans="1:8" s="225" customFormat="1" ht="15.6">
      <c r="A48" s="223" t="s">
        <v>179</v>
      </c>
      <c r="B48" s="224"/>
      <c r="C48" s="458" t="s">
        <v>184</v>
      </c>
      <c r="D48" s="458"/>
      <c r="E48" s="224"/>
      <c r="F48" s="459" t="s">
        <v>183</v>
      </c>
      <c r="G48" s="459"/>
      <c r="H48" s="459"/>
    </row>
    <row r="49" spans="1:10" s="96" customFormat="1">
      <c r="A49" s="116"/>
      <c r="B49" s="114"/>
      <c r="C49" s="114"/>
      <c r="D49" s="114"/>
      <c r="E49" s="114"/>
      <c r="F49" s="114"/>
      <c r="G49" s="114"/>
      <c r="H49" s="114"/>
      <c r="I49" s="95"/>
      <c r="J49" s="95"/>
    </row>
    <row r="50" spans="1:10" s="96" customFormat="1">
      <c r="A50" s="116"/>
      <c r="B50" s="114"/>
      <c r="C50" s="114"/>
      <c r="D50" s="114"/>
      <c r="E50" s="114"/>
      <c r="F50" s="114"/>
      <c r="G50" s="114"/>
      <c r="H50" s="114"/>
      <c r="I50" s="95"/>
      <c r="J50" s="95"/>
    </row>
    <row r="51" spans="1:10" s="96" customFormat="1">
      <c r="A51" s="116"/>
      <c r="B51" s="114"/>
      <c r="C51" s="114"/>
      <c r="D51" s="114"/>
      <c r="E51" s="114"/>
      <c r="F51" s="114"/>
      <c r="G51" s="114"/>
      <c r="H51" s="114"/>
      <c r="I51" s="95"/>
      <c r="J51" s="95"/>
    </row>
    <row r="52" spans="1:10" s="96" customFormat="1">
      <c r="A52" s="116"/>
      <c r="B52" s="114"/>
      <c r="C52" s="114"/>
      <c r="D52" s="114"/>
      <c r="E52" s="114"/>
      <c r="F52" s="114"/>
      <c r="G52" s="114"/>
      <c r="H52" s="114"/>
      <c r="I52" s="95"/>
      <c r="J52" s="95"/>
    </row>
    <row r="53" spans="1:10" s="96" customFormat="1">
      <c r="A53" s="116"/>
      <c r="B53" s="114"/>
      <c r="C53" s="114"/>
      <c r="D53" s="114"/>
      <c r="E53" s="114"/>
      <c r="F53" s="114"/>
      <c r="G53" s="114"/>
      <c r="H53" s="114"/>
      <c r="I53" s="95"/>
      <c r="J53" s="95"/>
    </row>
    <row r="54" spans="1:10" s="96" customFormat="1">
      <c r="A54" s="116"/>
      <c r="B54" s="114"/>
      <c r="C54" s="114"/>
      <c r="D54" s="114"/>
      <c r="E54" s="114"/>
      <c r="F54" s="114"/>
      <c r="G54" s="114"/>
      <c r="H54" s="114"/>
      <c r="I54" s="95"/>
      <c r="J54" s="95"/>
    </row>
    <row r="55" spans="1:10" s="96" customFormat="1">
      <c r="A55" s="116"/>
      <c r="B55" s="114"/>
      <c r="C55" s="114"/>
      <c r="D55" s="114"/>
      <c r="E55" s="114"/>
      <c r="F55" s="114"/>
      <c r="G55" s="114"/>
      <c r="H55" s="114"/>
      <c r="I55" s="95"/>
      <c r="J55" s="95"/>
    </row>
    <row r="56" spans="1:10" s="96" customFormat="1">
      <c r="A56" s="116"/>
      <c r="B56" s="114"/>
      <c r="C56" s="114"/>
      <c r="D56" s="114"/>
      <c r="E56" s="114"/>
      <c r="F56" s="114"/>
      <c r="G56" s="114"/>
      <c r="H56" s="114"/>
      <c r="I56" s="95"/>
      <c r="J56" s="95"/>
    </row>
    <row r="57" spans="1:10" s="96" customFormat="1">
      <c r="A57" s="116"/>
      <c r="B57" s="114"/>
      <c r="C57" s="114"/>
      <c r="D57" s="114"/>
      <c r="E57" s="114"/>
      <c r="F57" s="114"/>
      <c r="G57" s="114"/>
      <c r="H57" s="114"/>
      <c r="I57" s="95"/>
      <c r="J57" s="95"/>
    </row>
    <row r="58" spans="1:10" s="96" customFormat="1">
      <c r="A58" s="116"/>
      <c r="B58" s="114"/>
      <c r="C58" s="114"/>
      <c r="D58" s="114"/>
      <c r="E58" s="114"/>
      <c r="F58" s="114"/>
      <c r="G58" s="114"/>
      <c r="H58" s="114"/>
      <c r="I58" s="95"/>
      <c r="J58" s="95"/>
    </row>
    <row r="59" spans="1:10" s="96" customFormat="1">
      <c r="A59" s="116"/>
      <c r="B59" s="114"/>
      <c r="C59" s="114"/>
      <c r="D59" s="114"/>
      <c r="E59" s="114"/>
      <c r="F59" s="114"/>
      <c r="G59" s="114"/>
      <c r="H59" s="114"/>
      <c r="I59" s="95"/>
      <c r="J59" s="95"/>
    </row>
    <row r="60" spans="1:10" s="96" customFormat="1">
      <c r="A60" s="116"/>
      <c r="B60" s="114"/>
      <c r="C60" s="114"/>
      <c r="D60" s="114"/>
      <c r="E60" s="114"/>
      <c r="F60" s="114"/>
      <c r="G60" s="114"/>
      <c r="H60" s="114"/>
      <c r="I60" s="95"/>
      <c r="J60" s="95"/>
    </row>
    <row r="61" spans="1:10" s="96" customFormat="1">
      <c r="A61" s="116"/>
      <c r="B61" s="114"/>
      <c r="C61" s="114"/>
      <c r="D61" s="114"/>
      <c r="E61" s="114"/>
      <c r="F61" s="114"/>
      <c r="G61" s="114"/>
      <c r="H61" s="114"/>
      <c r="I61" s="95"/>
      <c r="J61" s="95"/>
    </row>
    <row r="62" spans="1:10" s="96" customFormat="1">
      <c r="A62" s="116"/>
      <c r="B62" s="114"/>
      <c r="C62" s="114"/>
      <c r="D62" s="114"/>
      <c r="E62" s="114"/>
      <c r="F62" s="114"/>
      <c r="G62" s="114"/>
      <c r="H62" s="114"/>
      <c r="I62" s="95"/>
      <c r="J62" s="95"/>
    </row>
    <row r="63" spans="1:10" s="96" customFormat="1">
      <c r="A63" s="116"/>
      <c r="B63" s="114"/>
      <c r="C63" s="114"/>
      <c r="D63" s="114"/>
      <c r="E63" s="114"/>
      <c r="F63" s="114"/>
      <c r="G63" s="114"/>
      <c r="H63" s="114"/>
      <c r="I63" s="95"/>
      <c r="J63" s="95"/>
    </row>
    <row r="64" spans="1:10" s="96" customFormat="1">
      <c r="A64" s="116"/>
      <c r="B64" s="114"/>
      <c r="C64" s="114"/>
      <c r="D64" s="114"/>
      <c r="E64" s="114"/>
      <c r="F64" s="114"/>
      <c r="G64" s="114"/>
      <c r="H64" s="114"/>
      <c r="I64" s="95"/>
      <c r="J64" s="95"/>
    </row>
    <row r="65" spans="1:10" s="96" customFormat="1">
      <c r="A65" s="116"/>
      <c r="B65" s="114"/>
      <c r="C65" s="114"/>
      <c r="D65" s="114"/>
      <c r="E65" s="114"/>
      <c r="F65" s="114"/>
      <c r="G65" s="114"/>
      <c r="H65" s="114"/>
      <c r="I65" s="95"/>
      <c r="J65" s="95"/>
    </row>
    <row r="66" spans="1:10" s="96" customFormat="1">
      <c r="A66" s="116"/>
      <c r="B66" s="114"/>
      <c r="C66" s="114"/>
      <c r="D66" s="114"/>
      <c r="E66" s="114"/>
      <c r="F66" s="114"/>
      <c r="G66" s="114"/>
      <c r="H66" s="114"/>
      <c r="I66" s="95"/>
      <c r="J66" s="95"/>
    </row>
    <row r="67" spans="1:10" s="96" customFormat="1">
      <c r="A67" s="116"/>
      <c r="B67" s="114"/>
      <c r="C67" s="114"/>
      <c r="D67" s="114"/>
      <c r="E67" s="114"/>
      <c r="F67" s="114"/>
      <c r="G67" s="114"/>
      <c r="H67" s="114"/>
      <c r="I67" s="95"/>
      <c r="J67" s="95"/>
    </row>
    <row r="68" spans="1:10" s="96" customFormat="1">
      <c r="A68" s="116"/>
      <c r="B68" s="114"/>
      <c r="C68" s="114"/>
      <c r="D68" s="114"/>
      <c r="E68" s="114"/>
      <c r="F68" s="114"/>
      <c r="G68" s="114"/>
      <c r="H68" s="114"/>
      <c r="I68" s="95"/>
      <c r="J68" s="95"/>
    </row>
    <row r="69" spans="1:10" s="96" customFormat="1">
      <c r="A69" s="116"/>
      <c r="B69" s="114"/>
      <c r="C69" s="114"/>
      <c r="D69" s="114"/>
      <c r="E69" s="114"/>
      <c r="F69" s="114"/>
      <c r="G69" s="114"/>
      <c r="H69" s="114"/>
      <c r="I69" s="95"/>
      <c r="J69" s="95"/>
    </row>
    <row r="70" spans="1:10" s="96" customFormat="1">
      <c r="A70" s="116"/>
      <c r="B70" s="114"/>
      <c r="C70" s="114"/>
      <c r="D70" s="114"/>
      <c r="E70" s="114"/>
      <c r="F70" s="114"/>
      <c r="G70" s="114"/>
      <c r="H70" s="114"/>
      <c r="I70" s="95"/>
      <c r="J70" s="95"/>
    </row>
    <row r="71" spans="1:10" s="96" customFormat="1">
      <c r="A71" s="116"/>
      <c r="B71" s="114"/>
      <c r="C71" s="114"/>
      <c r="D71" s="114"/>
      <c r="E71" s="114"/>
      <c r="F71" s="114"/>
      <c r="G71" s="114"/>
      <c r="H71" s="114"/>
      <c r="I71" s="95"/>
      <c r="J71" s="95"/>
    </row>
    <row r="72" spans="1:10" s="96" customFormat="1">
      <c r="A72" s="116"/>
      <c r="B72" s="114"/>
      <c r="C72" s="114"/>
      <c r="D72" s="114"/>
      <c r="E72" s="114"/>
      <c r="F72" s="114"/>
      <c r="G72" s="114"/>
      <c r="H72" s="114"/>
      <c r="I72" s="95"/>
      <c r="J72" s="95"/>
    </row>
    <row r="73" spans="1:10" s="96" customFormat="1">
      <c r="A73" s="116"/>
      <c r="B73" s="114"/>
      <c r="C73" s="114"/>
      <c r="D73" s="114"/>
      <c r="E73" s="114"/>
      <c r="F73" s="114"/>
      <c r="G73" s="114"/>
      <c r="H73" s="114"/>
      <c r="I73" s="95"/>
      <c r="J73" s="95"/>
    </row>
    <row r="74" spans="1:10" s="96" customFormat="1">
      <c r="A74" s="116"/>
      <c r="B74" s="114"/>
      <c r="C74" s="114"/>
      <c r="D74" s="114"/>
      <c r="E74" s="114"/>
      <c r="F74" s="114"/>
      <c r="G74" s="114"/>
      <c r="H74" s="114"/>
      <c r="I74" s="95"/>
      <c r="J74" s="95"/>
    </row>
    <row r="75" spans="1:10" s="96" customFormat="1">
      <c r="A75" s="116"/>
      <c r="B75" s="114"/>
      <c r="C75" s="114"/>
      <c r="D75" s="114"/>
      <c r="E75" s="114"/>
      <c r="F75" s="114"/>
      <c r="G75" s="114"/>
      <c r="H75" s="114"/>
      <c r="I75" s="95"/>
      <c r="J75" s="95"/>
    </row>
    <row r="76" spans="1:10" s="96" customFormat="1">
      <c r="A76" s="116"/>
      <c r="B76" s="114"/>
      <c r="C76" s="114"/>
      <c r="D76" s="114"/>
      <c r="E76" s="114"/>
      <c r="F76" s="114"/>
      <c r="G76" s="114"/>
      <c r="H76" s="114"/>
      <c r="I76" s="95"/>
      <c r="J76" s="95"/>
    </row>
    <row r="77" spans="1:10" s="96" customFormat="1">
      <c r="A77" s="116"/>
      <c r="B77" s="114"/>
      <c r="C77" s="114"/>
      <c r="D77" s="114"/>
      <c r="E77" s="114"/>
      <c r="F77" s="114"/>
      <c r="G77" s="114"/>
      <c r="H77" s="114"/>
      <c r="I77" s="95"/>
      <c r="J77" s="95"/>
    </row>
    <row r="78" spans="1:10" s="96" customFormat="1">
      <c r="A78" s="116"/>
      <c r="B78" s="114"/>
      <c r="C78" s="114"/>
      <c r="D78" s="114"/>
      <c r="E78" s="114"/>
      <c r="F78" s="114"/>
      <c r="G78" s="114"/>
      <c r="H78" s="114"/>
      <c r="I78" s="95"/>
      <c r="J78" s="95"/>
    </row>
    <row r="79" spans="1:10" s="96" customFormat="1">
      <c r="A79" s="116"/>
      <c r="B79" s="114"/>
      <c r="C79" s="114"/>
      <c r="D79" s="114"/>
      <c r="E79" s="114"/>
      <c r="F79" s="114"/>
      <c r="G79" s="114"/>
      <c r="H79" s="114"/>
      <c r="I79" s="95"/>
      <c r="J79" s="95"/>
    </row>
    <row r="80" spans="1:10" s="96" customFormat="1">
      <c r="A80" s="116"/>
      <c r="B80" s="114"/>
      <c r="C80" s="114"/>
      <c r="D80" s="114"/>
      <c r="E80" s="114"/>
      <c r="F80" s="114"/>
      <c r="G80" s="114"/>
      <c r="H80" s="114"/>
      <c r="I80" s="95"/>
      <c r="J80" s="95"/>
    </row>
    <row r="81" spans="1:10" s="96" customFormat="1">
      <c r="A81" s="116"/>
      <c r="B81" s="114"/>
      <c r="C81" s="114"/>
      <c r="D81" s="114"/>
      <c r="E81" s="114"/>
      <c r="F81" s="114"/>
      <c r="G81" s="114"/>
      <c r="H81" s="114"/>
      <c r="I81" s="95"/>
      <c r="J81" s="95"/>
    </row>
    <row r="82" spans="1:10" s="96" customFormat="1">
      <c r="A82" s="116"/>
      <c r="B82" s="114"/>
      <c r="C82" s="114"/>
      <c r="D82" s="114"/>
      <c r="E82" s="114"/>
      <c r="F82" s="114"/>
      <c r="G82" s="114"/>
      <c r="H82" s="114"/>
      <c r="I82" s="95"/>
      <c r="J82" s="95"/>
    </row>
    <row r="83" spans="1:10" s="96" customFormat="1">
      <c r="A83" s="116"/>
      <c r="B83" s="114"/>
      <c r="C83" s="114"/>
      <c r="D83" s="114"/>
      <c r="E83" s="114"/>
      <c r="F83" s="114"/>
      <c r="G83" s="114"/>
      <c r="H83" s="114"/>
      <c r="I83" s="95"/>
      <c r="J83" s="95"/>
    </row>
    <row r="84" spans="1:10" s="96" customFormat="1">
      <c r="A84" s="116"/>
      <c r="B84" s="114"/>
      <c r="C84" s="114"/>
      <c r="D84" s="114"/>
      <c r="E84" s="114"/>
      <c r="F84" s="114"/>
      <c r="G84" s="114"/>
      <c r="H84" s="114"/>
      <c r="I84" s="95"/>
      <c r="J84" s="95"/>
    </row>
    <row r="85" spans="1:10" s="96" customFormat="1">
      <c r="A85" s="116"/>
      <c r="B85" s="114"/>
      <c r="C85" s="114"/>
      <c r="D85" s="114"/>
      <c r="E85" s="114"/>
      <c r="F85" s="114"/>
      <c r="G85" s="114"/>
      <c r="H85" s="114"/>
      <c r="I85" s="95"/>
      <c r="J85" s="95"/>
    </row>
    <row r="86" spans="1:10" s="96" customFormat="1">
      <c r="A86" s="116"/>
      <c r="B86" s="114"/>
      <c r="C86" s="114"/>
      <c r="D86" s="114"/>
      <c r="E86" s="114"/>
      <c r="F86" s="114"/>
      <c r="G86" s="114"/>
      <c r="H86" s="114"/>
      <c r="I86" s="95"/>
      <c r="J86" s="95"/>
    </row>
    <row r="87" spans="1:10" s="96" customFormat="1">
      <c r="A87" s="116"/>
      <c r="B87" s="114"/>
      <c r="C87" s="114"/>
      <c r="D87" s="114"/>
      <c r="E87" s="114"/>
      <c r="F87" s="114"/>
      <c r="G87" s="114"/>
      <c r="H87" s="114"/>
      <c r="I87" s="95"/>
      <c r="J87" s="95"/>
    </row>
    <row r="88" spans="1:10" s="96" customFormat="1">
      <c r="A88" s="116"/>
      <c r="B88" s="114"/>
      <c r="C88" s="114"/>
      <c r="D88" s="114"/>
      <c r="E88" s="114"/>
      <c r="F88" s="114"/>
      <c r="G88" s="114"/>
      <c r="H88" s="114"/>
      <c r="I88" s="95"/>
      <c r="J88" s="95"/>
    </row>
    <row r="89" spans="1:10" s="96" customFormat="1">
      <c r="A89" s="116"/>
      <c r="B89" s="114"/>
      <c r="C89" s="114"/>
      <c r="D89" s="114"/>
      <c r="E89" s="114"/>
      <c r="F89" s="114"/>
      <c r="G89" s="114"/>
      <c r="H89" s="114"/>
      <c r="I89" s="95"/>
      <c r="J89" s="95"/>
    </row>
    <row r="90" spans="1:10" s="96" customFormat="1">
      <c r="A90" s="116"/>
      <c r="B90" s="114"/>
      <c r="C90" s="114"/>
      <c r="D90" s="114"/>
      <c r="E90" s="114"/>
      <c r="F90" s="114"/>
      <c r="G90" s="114"/>
      <c r="H90" s="114"/>
      <c r="I90" s="95"/>
      <c r="J90" s="95"/>
    </row>
    <row r="91" spans="1:10" s="96" customFormat="1">
      <c r="A91" s="116"/>
      <c r="B91" s="114"/>
      <c r="C91" s="114"/>
      <c r="D91" s="114"/>
      <c r="E91" s="114"/>
      <c r="F91" s="114"/>
      <c r="G91" s="114"/>
      <c r="H91" s="114"/>
      <c r="I91" s="95"/>
      <c r="J91" s="95"/>
    </row>
    <row r="92" spans="1:10" s="96" customFormat="1">
      <c r="A92" s="116"/>
      <c r="B92" s="114"/>
      <c r="C92" s="114"/>
      <c r="D92" s="114"/>
      <c r="E92" s="114"/>
      <c r="F92" s="114"/>
      <c r="G92" s="114"/>
      <c r="H92" s="114"/>
      <c r="I92" s="95"/>
      <c r="J92" s="95"/>
    </row>
    <row r="93" spans="1:10" s="96" customFormat="1">
      <c r="A93" s="116"/>
      <c r="B93" s="114"/>
      <c r="C93" s="114"/>
      <c r="D93" s="114"/>
      <c r="E93" s="114"/>
      <c r="F93" s="114"/>
      <c r="G93" s="114"/>
      <c r="H93" s="114"/>
      <c r="I93" s="95"/>
      <c r="J93" s="95"/>
    </row>
    <row r="94" spans="1:10" s="96" customFormat="1">
      <c r="A94" s="116"/>
      <c r="B94" s="114"/>
      <c r="C94" s="114"/>
      <c r="D94" s="114"/>
      <c r="E94" s="114"/>
      <c r="F94" s="114"/>
      <c r="G94" s="114"/>
      <c r="H94" s="114"/>
      <c r="I94" s="95"/>
      <c r="J94" s="95"/>
    </row>
    <row r="95" spans="1:10" s="96" customFormat="1">
      <c r="A95" s="116"/>
      <c r="B95" s="114"/>
      <c r="C95" s="114"/>
      <c r="D95" s="114"/>
      <c r="E95" s="114"/>
      <c r="F95" s="114"/>
      <c r="G95" s="114"/>
      <c r="H95" s="114"/>
      <c r="I95" s="95"/>
      <c r="J95" s="95"/>
    </row>
    <row r="96" spans="1:10" s="96" customFormat="1">
      <c r="A96" s="116"/>
      <c r="B96" s="114"/>
      <c r="C96" s="114"/>
      <c r="D96" s="114"/>
      <c r="E96" s="114"/>
      <c r="F96" s="114"/>
      <c r="G96" s="114"/>
      <c r="H96" s="114"/>
      <c r="I96" s="95"/>
      <c r="J96" s="95"/>
    </row>
    <row r="97" spans="1:10" s="96" customFormat="1">
      <c r="A97" s="116"/>
      <c r="B97" s="114"/>
      <c r="C97" s="114"/>
      <c r="D97" s="114"/>
      <c r="E97" s="114"/>
      <c r="F97" s="114"/>
      <c r="G97" s="114"/>
      <c r="H97" s="114"/>
      <c r="I97" s="95"/>
      <c r="J97" s="95"/>
    </row>
    <row r="98" spans="1:10" s="96" customFormat="1">
      <c r="A98" s="116"/>
      <c r="B98" s="114"/>
      <c r="C98" s="114"/>
      <c r="D98" s="114"/>
      <c r="E98" s="114"/>
      <c r="F98" s="114"/>
      <c r="G98" s="114"/>
      <c r="H98" s="114"/>
      <c r="I98" s="95"/>
      <c r="J98" s="95"/>
    </row>
    <row r="99" spans="1:10" s="96" customFormat="1">
      <c r="A99" s="116"/>
      <c r="B99" s="114"/>
      <c r="C99" s="114"/>
      <c r="D99" s="114"/>
      <c r="E99" s="114"/>
      <c r="F99" s="114"/>
      <c r="G99" s="114"/>
      <c r="H99" s="114"/>
      <c r="I99" s="95"/>
      <c r="J99" s="95"/>
    </row>
    <row r="100" spans="1:10" s="96" customFormat="1">
      <c r="A100" s="116"/>
      <c r="B100" s="114"/>
      <c r="C100" s="114"/>
      <c r="D100" s="114"/>
      <c r="E100" s="114"/>
      <c r="F100" s="114"/>
      <c r="G100" s="114"/>
      <c r="H100" s="114"/>
      <c r="I100" s="95"/>
      <c r="J100" s="95"/>
    </row>
    <row r="101" spans="1:10" s="96" customFormat="1">
      <c r="A101" s="116"/>
      <c r="B101" s="114"/>
      <c r="C101" s="114"/>
      <c r="D101" s="114"/>
      <c r="E101" s="114"/>
      <c r="F101" s="114"/>
      <c r="G101" s="114"/>
      <c r="H101" s="114"/>
      <c r="I101" s="95"/>
      <c r="J101" s="95"/>
    </row>
    <row r="102" spans="1:10" s="96" customFormat="1">
      <c r="A102" s="116"/>
      <c r="B102" s="114"/>
      <c r="C102" s="114"/>
      <c r="D102" s="114"/>
      <c r="E102" s="114"/>
      <c r="F102" s="114"/>
      <c r="G102" s="114"/>
      <c r="H102" s="114"/>
      <c r="I102" s="95"/>
      <c r="J102" s="95"/>
    </row>
    <row r="103" spans="1:10" s="96" customFormat="1">
      <c r="A103" s="116"/>
      <c r="B103" s="114"/>
      <c r="C103" s="114"/>
      <c r="D103" s="114"/>
      <c r="E103" s="114"/>
      <c r="F103" s="114"/>
      <c r="G103" s="114"/>
      <c r="H103" s="114"/>
      <c r="I103" s="95"/>
      <c r="J103" s="95"/>
    </row>
    <row r="104" spans="1:10" s="96" customFormat="1">
      <c r="A104" s="116"/>
      <c r="B104" s="114"/>
      <c r="C104" s="114"/>
      <c r="D104" s="114"/>
      <c r="E104" s="114"/>
      <c r="F104" s="114"/>
      <c r="G104" s="114"/>
      <c r="H104" s="114"/>
      <c r="I104" s="95"/>
      <c r="J104" s="95"/>
    </row>
    <row r="105" spans="1:10" s="96" customFormat="1">
      <c r="A105" s="116"/>
      <c r="B105" s="114"/>
      <c r="C105" s="114"/>
      <c r="D105" s="114"/>
      <c r="E105" s="114"/>
      <c r="F105" s="114"/>
      <c r="G105" s="114"/>
      <c r="H105" s="114"/>
      <c r="I105" s="95"/>
      <c r="J105" s="95"/>
    </row>
    <row r="106" spans="1:10" s="96" customFormat="1">
      <c r="A106" s="116"/>
      <c r="B106" s="114"/>
      <c r="C106" s="114"/>
      <c r="D106" s="114"/>
      <c r="E106" s="114"/>
      <c r="F106" s="114"/>
      <c r="G106" s="114"/>
      <c r="H106" s="114"/>
      <c r="I106" s="95"/>
      <c r="J106" s="95"/>
    </row>
    <row r="107" spans="1:10" s="96" customFormat="1">
      <c r="A107" s="116"/>
      <c r="B107" s="114"/>
      <c r="C107" s="114"/>
      <c r="D107" s="114"/>
      <c r="E107" s="114"/>
      <c r="F107" s="114"/>
      <c r="G107" s="114"/>
      <c r="H107" s="114"/>
      <c r="I107" s="95"/>
      <c r="J107" s="95"/>
    </row>
    <row r="108" spans="1:10" s="96" customFormat="1">
      <c r="A108" s="116"/>
      <c r="B108" s="114"/>
      <c r="C108" s="114"/>
      <c r="D108" s="114"/>
      <c r="E108" s="114"/>
      <c r="F108" s="114"/>
      <c r="G108" s="114"/>
      <c r="H108" s="114"/>
      <c r="I108" s="95"/>
      <c r="J108" s="95"/>
    </row>
    <row r="109" spans="1:10" s="96" customFormat="1">
      <c r="A109" s="116"/>
      <c r="B109" s="114"/>
      <c r="C109" s="114"/>
      <c r="D109" s="114"/>
      <c r="E109" s="114"/>
      <c r="F109" s="114"/>
      <c r="G109" s="114"/>
      <c r="H109" s="114"/>
      <c r="I109" s="95"/>
      <c r="J109" s="95"/>
    </row>
    <row r="110" spans="1:10" s="96" customFormat="1">
      <c r="A110" s="116"/>
      <c r="B110" s="114"/>
      <c r="C110" s="114"/>
      <c r="D110" s="114"/>
      <c r="E110" s="114"/>
      <c r="F110" s="114"/>
      <c r="G110" s="114"/>
      <c r="H110" s="114"/>
      <c r="I110" s="95"/>
      <c r="J110" s="95"/>
    </row>
    <row r="111" spans="1:10" s="96" customFormat="1">
      <c r="A111" s="116"/>
      <c r="B111" s="114"/>
      <c r="C111" s="114"/>
      <c r="D111" s="114"/>
      <c r="E111" s="114"/>
      <c r="F111" s="114"/>
      <c r="G111" s="114"/>
      <c r="H111" s="114"/>
      <c r="I111" s="95"/>
      <c r="J111" s="95"/>
    </row>
    <row r="112" spans="1:10" s="96" customFormat="1">
      <c r="A112" s="116"/>
      <c r="B112" s="114"/>
      <c r="C112" s="114"/>
      <c r="D112" s="114"/>
      <c r="E112" s="114"/>
      <c r="F112" s="114"/>
      <c r="G112" s="114"/>
      <c r="H112" s="114"/>
      <c r="I112" s="95"/>
      <c r="J112" s="95"/>
    </row>
    <row r="113" spans="1:10" s="96" customFormat="1">
      <c r="A113" s="116"/>
      <c r="B113" s="114"/>
      <c r="C113" s="114"/>
      <c r="D113" s="114"/>
      <c r="E113" s="114"/>
      <c r="F113" s="114"/>
      <c r="G113" s="114"/>
      <c r="H113" s="114"/>
      <c r="I113" s="95"/>
      <c r="J113" s="95"/>
    </row>
    <row r="114" spans="1:10" s="96" customFormat="1">
      <c r="A114" s="117"/>
      <c r="I114" s="95"/>
      <c r="J114" s="95"/>
    </row>
    <row r="115" spans="1:10" s="96" customFormat="1">
      <c r="A115" s="117"/>
      <c r="I115" s="95"/>
      <c r="J115" s="95"/>
    </row>
    <row r="116" spans="1:10" s="96" customFormat="1">
      <c r="A116" s="117"/>
      <c r="I116" s="95"/>
      <c r="J116" s="95"/>
    </row>
    <row r="117" spans="1:10" s="96" customFormat="1">
      <c r="A117" s="117"/>
      <c r="I117" s="95"/>
      <c r="J117" s="95"/>
    </row>
    <row r="118" spans="1:10" s="96" customFormat="1">
      <c r="A118" s="117"/>
      <c r="I118" s="95"/>
      <c r="J118" s="95"/>
    </row>
    <row r="119" spans="1:10" s="96" customFormat="1">
      <c r="A119" s="117"/>
      <c r="I119" s="95"/>
      <c r="J119" s="95"/>
    </row>
    <row r="120" spans="1:10" s="96" customFormat="1">
      <c r="A120" s="117"/>
      <c r="I120" s="95"/>
      <c r="J120" s="95"/>
    </row>
    <row r="121" spans="1:10" s="96" customFormat="1">
      <c r="A121" s="117"/>
      <c r="I121" s="95"/>
      <c r="J121" s="95"/>
    </row>
    <row r="122" spans="1:10" s="96" customFormat="1">
      <c r="A122" s="117"/>
      <c r="I122" s="95"/>
      <c r="J122" s="95"/>
    </row>
    <row r="123" spans="1:10" s="96" customFormat="1">
      <c r="A123" s="117"/>
      <c r="I123" s="95"/>
      <c r="J123" s="95"/>
    </row>
    <row r="124" spans="1:10" s="96" customFormat="1">
      <c r="A124" s="117"/>
      <c r="I124" s="95"/>
      <c r="J124" s="95"/>
    </row>
    <row r="125" spans="1:10" s="96" customFormat="1">
      <c r="A125" s="117"/>
      <c r="I125" s="95"/>
      <c r="J125" s="95"/>
    </row>
    <row r="126" spans="1:10" s="96" customFormat="1">
      <c r="A126" s="117"/>
      <c r="I126" s="95"/>
      <c r="J126" s="95"/>
    </row>
    <row r="127" spans="1:10" s="96" customFormat="1">
      <c r="A127" s="117"/>
      <c r="I127" s="95"/>
      <c r="J127" s="95"/>
    </row>
    <row r="128" spans="1:10" s="96" customFormat="1">
      <c r="A128" s="117"/>
      <c r="I128" s="95"/>
      <c r="J128" s="95"/>
    </row>
    <row r="129" spans="1:10" s="96" customFormat="1">
      <c r="A129" s="117"/>
      <c r="I129" s="95"/>
      <c r="J129" s="95"/>
    </row>
    <row r="130" spans="1:10" s="96" customFormat="1">
      <c r="A130" s="117"/>
      <c r="I130" s="95"/>
      <c r="J130" s="95"/>
    </row>
    <row r="131" spans="1:10" s="96" customFormat="1">
      <c r="A131" s="117"/>
      <c r="I131" s="95"/>
      <c r="J131" s="95"/>
    </row>
    <row r="132" spans="1:10" s="96" customFormat="1">
      <c r="A132" s="117"/>
      <c r="I132" s="95"/>
      <c r="J132" s="95"/>
    </row>
    <row r="133" spans="1:10" s="96" customFormat="1">
      <c r="A133" s="117"/>
      <c r="I133" s="95"/>
      <c r="J133" s="95"/>
    </row>
    <row r="134" spans="1:10" s="96" customFormat="1">
      <c r="A134" s="117"/>
      <c r="I134" s="95"/>
      <c r="J134" s="95"/>
    </row>
    <row r="135" spans="1:10" s="96" customFormat="1">
      <c r="A135" s="117"/>
      <c r="I135" s="95"/>
      <c r="J135" s="95"/>
    </row>
    <row r="136" spans="1:10" s="96" customFormat="1">
      <c r="A136" s="117"/>
      <c r="I136" s="95"/>
      <c r="J136" s="95"/>
    </row>
    <row r="137" spans="1:10" s="96" customFormat="1">
      <c r="A137" s="117"/>
      <c r="I137" s="95"/>
      <c r="J137" s="95"/>
    </row>
    <row r="138" spans="1:10" s="96" customFormat="1">
      <c r="A138" s="117"/>
      <c r="I138" s="95"/>
      <c r="J138" s="95"/>
    </row>
    <row r="139" spans="1:10" s="96" customFormat="1">
      <c r="A139" s="117"/>
      <c r="I139" s="95"/>
      <c r="J139" s="95"/>
    </row>
    <row r="140" spans="1:10" s="96" customFormat="1">
      <c r="A140" s="117"/>
      <c r="I140" s="95"/>
      <c r="J140" s="95"/>
    </row>
    <row r="141" spans="1:10" s="96" customFormat="1">
      <c r="A141" s="117"/>
      <c r="I141" s="95"/>
      <c r="J141" s="95"/>
    </row>
    <row r="142" spans="1:10" s="96" customFormat="1">
      <c r="A142" s="117"/>
      <c r="I142" s="95"/>
      <c r="J142" s="95"/>
    </row>
    <row r="143" spans="1:10" s="96" customFormat="1">
      <c r="A143" s="117"/>
      <c r="I143" s="95"/>
      <c r="J143" s="95"/>
    </row>
    <row r="144" spans="1:10" s="96" customFormat="1">
      <c r="A144" s="117"/>
      <c r="I144" s="95"/>
      <c r="J144" s="95"/>
    </row>
    <row r="145" spans="1:10" s="96" customFormat="1">
      <c r="A145" s="117"/>
      <c r="I145" s="95"/>
      <c r="J145" s="95"/>
    </row>
    <row r="146" spans="1:10" s="96" customFormat="1">
      <c r="A146" s="117"/>
      <c r="I146" s="95"/>
      <c r="J146" s="95"/>
    </row>
    <row r="147" spans="1:10" s="96" customFormat="1">
      <c r="A147" s="117"/>
      <c r="I147" s="95"/>
      <c r="J147" s="95"/>
    </row>
    <row r="148" spans="1:10" s="96" customFormat="1">
      <c r="A148" s="117"/>
      <c r="I148" s="95"/>
      <c r="J148" s="95"/>
    </row>
    <row r="149" spans="1:10" s="96" customFormat="1">
      <c r="A149" s="117"/>
      <c r="I149" s="95"/>
      <c r="J149" s="95"/>
    </row>
    <row r="150" spans="1:10" s="96" customFormat="1">
      <c r="A150" s="117"/>
      <c r="I150" s="95"/>
      <c r="J150" s="95"/>
    </row>
    <row r="151" spans="1:10" s="96" customFormat="1">
      <c r="A151" s="117"/>
      <c r="I151" s="95"/>
      <c r="J151" s="95"/>
    </row>
    <row r="152" spans="1:10" s="96" customFormat="1">
      <c r="A152" s="117"/>
      <c r="I152" s="95"/>
      <c r="J152" s="95"/>
    </row>
    <row r="153" spans="1:10" s="96" customFormat="1">
      <c r="A153" s="117"/>
      <c r="I153" s="95"/>
      <c r="J153" s="95"/>
    </row>
    <row r="154" spans="1:10" s="96" customFormat="1">
      <c r="A154" s="117"/>
      <c r="I154" s="95"/>
      <c r="J154" s="95"/>
    </row>
    <row r="155" spans="1:10" s="96" customFormat="1">
      <c r="A155" s="117"/>
      <c r="I155" s="95"/>
      <c r="J155" s="95"/>
    </row>
    <row r="156" spans="1:10" s="96" customFormat="1">
      <c r="A156" s="117"/>
      <c r="I156" s="95"/>
      <c r="J156" s="95"/>
    </row>
    <row r="157" spans="1:10" s="96" customFormat="1">
      <c r="A157" s="117"/>
      <c r="I157" s="95"/>
      <c r="J157" s="95"/>
    </row>
    <row r="158" spans="1:10" s="96" customFormat="1">
      <c r="A158" s="117"/>
      <c r="I158" s="95"/>
      <c r="J158" s="95"/>
    </row>
    <row r="159" spans="1:10" s="96" customFormat="1">
      <c r="A159" s="117"/>
      <c r="I159" s="95"/>
      <c r="J159" s="95"/>
    </row>
    <row r="160" spans="1:10" s="96" customFormat="1">
      <c r="A160" s="117"/>
      <c r="I160" s="95"/>
      <c r="J160" s="95"/>
    </row>
    <row r="161" spans="1:10" s="96" customFormat="1">
      <c r="A161" s="117"/>
      <c r="I161" s="95"/>
      <c r="J161" s="95"/>
    </row>
    <row r="162" spans="1:10" s="96" customFormat="1">
      <c r="A162" s="117"/>
      <c r="I162" s="95"/>
      <c r="J162" s="95"/>
    </row>
    <row r="163" spans="1:10" s="96" customFormat="1">
      <c r="A163" s="117"/>
      <c r="I163" s="95"/>
      <c r="J163" s="95"/>
    </row>
    <row r="164" spans="1:10" s="96" customFormat="1">
      <c r="A164" s="117"/>
      <c r="I164" s="95"/>
      <c r="J164" s="95"/>
    </row>
    <row r="165" spans="1:10" s="96" customFormat="1">
      <c r="A165" s="117"/>
      <c r="I165" s="95"/>
      <c r="J165" s="95"/>
    </row>
    <row r="166" spans="1:10" s="96" customFormat="1">
      <c r="A166" s="117"/>
      <c r="I166" s="95"/>
      <c r="J166" s="95"/>
    </row>
    <row r="167" spans="1:10" s="96" customFormat="1">
      <c r="A167" s="117"/>
      <c r="I167" s="95"/>
      <c r="J167" s="95"/>
    </row>
    <row r="168" spans="1:10" s="96" customFormat="1">
      <c r="A168" s="117"/>
      <c r="I168" s="95"/>
      <c r="J168" s="95"/>
    </row>
    <row r="169" spans="1:10" s="96" customFormat="1">
      <c r="A169" s="117"/>
      <c r="I169" s="95"/>
      <c r="J169" s="95"/>
    </row>
    <row r="170" spans="1:10" s="96" customFormat="1">
      <c r="A170" s="117"/>
      <c r="I170" s="95"/>
      <c r="J170" s="95"/>
    </row>
    <row r="171" spans="1:10" s="96" customFormat="1">
      <c r="A171" s="117"/>
      <c r="I171" s="95"/>
      <c r="J171" s="95"/>
    </row>
    <row r="172" spans="1:10" s="96" customFormat="1">
      <c r="A172" s="117"/>
      <c r="I172" s="95"/>
      <c r="J172" s="95"/>
    </row>
    <row r="173" spans="1:10" s="96" customFormat="1">
      <c r="A173" s="117"/>
      <c r="I173" s="95"/>
      <c r="J173" s="95"/>
    </row>
    <row r="174" spans="1:10" s="96" customFormat="1">
      <c r="A174" s="117"/>
      <c r="I174" s="95"/>
      <c r="J174" s="95"/>
    </row>
    <row r="175" spans="1:10" s="96" customFormat="1">
      <c r="A175" s="117"/>
      <c r="I175" s="95"/>
      <c r="J175" s="95"/>
    </row>
    <row r="176" spans="1:10" s="96" customFormat="1">
      <c r="A176" s="117"/>
      <c r="I176" s="95"/>
      <c r="J176" s="95"/>
    </row>
    <row r="177" spans="1:10" s="96" customFormat="1">
      <c r="A177" s="117"/>
      <c r="I177" s="95"/>
      <c r="J177" s="95"/>
    </row>
    <row r="178" spans="1:10" s="96" customFormat="1">
      <c r="A178" s="117"/>
      <c r="I178" s="95"/>
      <c r="J178" s="95"/>
    </row>
    <row r="179" spans="1:10" s="96" customFormat="1">
      <c r="A179" s="117"/>
      <c r="I179" s="95"/>
      <c r="J179" s="95"/>
    </row>
    <row r="180" spans="1:10" s="96" customFormat="1">
      <c r="A180" s="117"/>
      <c r="I180" s="95"/>
      <c r="J180" s="95"/>
    </row>
    <row r="181" spans="1:10" s="96" customFormat="1">
      <c r="A181" s="117"/>
      <c r="I181" s="95"/>
      <c r="J181" s="95"/>
    </row>
    <row r="182" spans="1:10" s="96" customFormat="1">
      <c r="A182" s="117"/>
      <c r="I182" s="95"/>
      <c r="J182" s="95"/>
    </row>
    <row r="183" spans="1:10" s="96" customFormat="1">
      <c r="A183" s="117"/>
      <c r="I183" s="95"/>
      <c r="J183" s="95"/>
    </row>
    <row r="184" spans="1:10" s="96" customFormat="1">
      <c r="A184" s="117"/>
      <c r="I184" s="95"/>
      <c r="J184" s="95"/>
    </row>
    <row r="185" spans="1:10" s="96" customFormat="1">
      <c r="A185" s="117"/>
      <c r="I185" s="95"/>
      <c r="J185" s="95"/>
    </row>
    <row r="186" spans="1:10" s="96" customFormat="1">
      <c r="A186" s="117"/>
      <c r="I186" s="95"/>
      <c r="J186" s="95"/>
    </row>
    <row r="187" spans="1:10" s="96" customFormat="1">
      <c r="A187" s="117"/>
      <c r="I187" s="95"/>
      <c r="J187" s="95"/>
    </row>
    <row r="188" spans="1:10" s="96" customFormat="1">
      <c r="A188" s="117"/>
      <c r="I188" s="95"/>
      <c r="J188" s="95"/>
    </row>
    <row r="189" spans="1:10" s="96" customFormat="1">
      <c r="A189" s="117"/>
      <c r="I189" s="95"/>
      <c r="J189" s="95"/>
    </row>
    <row r="190" spans="1:10" s="96" customFormat="1">
      <c r="A190" s="117"/>
      <c r="I190" s="95"/>
      <c r="J190" s="95"/>
    </row>
    <row r="191" spans="1:10" s="96" customFormat="1">
      <c r="A191" s="117"/>
      <c r="I191" s="95"/>
      <c r="J191" s="95"/>
    </row>
    <row r="192" spans="1:10" s="96" customFormat="1">
      <c r="A192" s="117"/>
      <c r="I192" s="95"/>
      <c r="J192" s="95"/>
    </row>
    <row r="193" spans="1:10" s="96" customFormat="1">
      <c r="A193" s="117"/>
      <c r="I193" s="95"/>
      <c r="J193" s="95"/>
    </row>
    <row r="194" spans="1:10" s="96" customFormat="1">
      <c r="A194" s="117"/>
      <c r="I194" s="95"/>
      <c r="J194" s="95"/>
    </row>
    <row r="195" spans="1:10" s="96" customFormat="1">
      <c r="A195" s="117"/>
      <c r="I195" s="95"/>
      <c r="J195" s="95"/>
    </row>
    <row r="196" spans="1:10" s="96" customFormat="1">
      <c r="A196" s="117"/>
      <c r="I196" s="95"/>
      <c r="J196" s="95"/>
    </row>
    <row r="197" spans="1:10" s="96" customFormat="1">
      <c r="A197" s="117"/>
      <c r="I197" s="95"/>
      <c r="J197" s="95"/>
    </row>
    <row r="198" spans="1:10" s="96" customFormat="1">
      <c r="A198" s="117"/>
      <c r="I198" s="95"/>
      <c r="J198" s="95"/>
    </row>
  </sheetData>
  <sheetProtection algorithmName="SHA-512" hashValue="6PFghh0HkVLNYPkgO9DWCi4I2ZpcYMjlcfBEx/Py29tQJx1oxPxfmn2i/rHFNmO2o3D8uEKwMRLhWivEg1MQTQ==" saltValue="o/ZO8IXS7XyHmlemJqVHow==" spinCount="100000" sheet="1" objects="1" scenarios="1" selectLockedCells="1" selectUnlockedCells="1"/>
  <mergeCells count="12">
    <mergeCell ref="A2:H2"/>
    <mergeCell ref="C48:D48"/>
    <mergeCell ref="F48:H48"/>
    <mergeCell ref="A7:H7"/>
    <mergeCell ref="A18:H18"/>
    <mergeCell ref="C47:D47"/>
    <mergeCell ref="F47:H47"/>
    <mergeCell ref="A3:H3"/>
    <mergeCell ref="A4:A5"/>
    <mergeCell ref="B4:B5"/>
    <mergeCell ref="C4:D4"/>
    <mergeCell ref="E4:H4"/>
  </mergeCells>
  <phoneticPr fontId="3" type="noConversion"/>
  <pageMargins left="0.59055118110236227" right="0.59055118110236227" top="0.98425196850393704" bottom="0.59055118110236227" header="0.19685039370078741" footer="0.11811023622047245"/>
  <pageSetup paperSize="9" scale="66" fitToHeight="2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H248"/>
  <sheetViews>
    <sheetView view="pageBreakPreview" zoomScale="60" zoomScaleNormal="100" workbookViewId="0">
      <selection activeCell="K7" sqref="K7"/>
    </sheetView>
  </sheetViews>
  <sheetFormatPr defaultColWidth="9.109375" defaultRowHeight="18"/>
  <cols>
    <col min="1" max="1" width="60.6640625" style="2" customWidth="1"/>
    <col min="2" max="2" width="14.109375" style="35" customWidth="1"/>
    <col min="3" max="3" width="14.109375" style="41" customWidth="1"/>
    <col min="4" max="4" width="16.109375" style="35" customWidth="1"/>
    <col min="5" max="5" width="16.6640625" style="35" customWidth="1"/>
    <col min="6" max="6" width="15.109375" style="35" customWidth="1"/>
    <col min="7" max="7" width="16" style="35" customWidth="1"/>
    <col min="8" max="16384" width="9.109375" style="2"/>
  </cols>
  <sheetData>
    <row r="2" spans="1:7">
      <c r="A2" s="475" t="s">
        <v>208</v>
      </c>
      <c r="B2" s="475"/>
      <c r="C2" s="475"/>
      <c r="D2" s="475"/>
      <c r="E2" s="475"/>
      <c r="F2" s="475"/>
      <c r="G2" s="475"/>
    </row>
    <row r="3" spans="1:7">
      <c r="A3" s="37"/>
      <c r="B3" s="7"/>
      <c r="C3" s="7"/>
      <c r="D3" s="37"/>
      <c r="E3" s="37"/>
      <c r="F3" s="37"/>
      <c r="G3" s="7"/>
    </row>
    <row r="4" spans="1:7" ht="73.5" customHeight="1">
      <c r="A4" s="42" t="s">
        <v>102</v>
      </c>
      <c r="B4" s="43" t="s">
        <v>7</v>
      </c>
      <c r="C4" s="43" t="s">
        <v>391</v>
      </c>
      <c r="D4" s="43" t="s">
        <v>392</v>
      </c>
      <c r="E4" s="43" t="s">
        <v>393</v>
      </c>
      <c r="F4" s="43" t="s">
        <v>194</v>
      </c>
      <c r="G4" s="44" t="s">
        <v>211</v>
      </c>
    </row>
    <row r="5" spans="1:7" ht="25.5" customHeight="1">
      <c r="A5" s="25">
        <v>1</v>
      </c>
      <c r="B5" s="26">
        <v>2</v>
      </c>
      <c r="C5" s="26">
        <v>3</v>
      </c>
      <c r="D5" s="26">
        <v>4</v>
      </c>
      <c r="E5" s="26">
        <v>5</v>
      </c>
      <c r="F5" s="26">
        <v>6</v>
      </c>
      <c r="G5" s="26">
        <v>7</v>
      </c>
    </row>
    <row r="6" spans="1:7" ht="26.25" customHeight="1">
      <c r="A6" s="469" t="s">
        <v>73</v>
      </c>
      <c r="B6" s="470"/>
      <c r="C6" s="470"/>
      <c r="D6" s="470"/>
      <c r="E6" s="470"/>
      <c r="F6" s="470"/>
      <c r="G6" s="471"/>
    </row>
    <row r="7" spans="1:7" ht="24.75" customHeight="1">
      <c r="A7" s="40" t="s">
        <v>199</v>
      </c>
      <c r="B7" s="26">
        <v>2050</v>
      </c>
      <c r="C7" s="27">
        <f>SUM(C8:C8)</f>
        <v>0</v>
      </c>
      <c r="D7" s="27">
        <f>SUM(D8:D8)</f>
        <v>0</v>
      </c>
      <c r="E7" s="27">
        <f>SUM(E8:E8)</f>
        <v>0</v>
      </c>
      <c r="F7" s="27">
        <f>E7-D7</f>
        <v>0</v>
      </c>
      <c r="G7" s="46" t="e">
        <f>(E7/D7)*100</f>
        <v>#DIV/0!</v>
      </c>
    </row>
    <row r="8" spans="1:7" ht="21.75" customHeight="1">
      <c r="A8" s="54"/>
      <c r="B8" s="55"/>
      <c r="C8" s="55"/>
      <c r="D8" s="56"/>
      <c r="E8" s="56"/>
      <c r="F8" s="52">
        <f t="shared" ref="F8:F23" si="0">E8-D8</f>
        <v>0</v>
      </c>
      <c r="G8" s="57" t="e">
        <f t="shared" ref="G8:G23" si="1">(E8/D8)*100</f>
        <v>#DIV/0!</v>
      </c>
    </row>
    <row r="9" spans="1:7" s="10" customFormat="1" ht="23.25" customHeight="1">
      <c r="A9" s="63" t="s">
        <v>198</v>
      </c>
      <c r="B9" s="64">
        <v>2060</v>
      </c>
      <c r="C9" s="56">
        <f>SUM(C10:C10)</f>
        <v>0</v>
      </c>
      <c r="D9" s="56">
        <f>SUM(D10:D10)</f>
        <v>0</v>
      </c>
      <c r="E9" s="56">
        <f t="shared" ref="E9" si="2">SUM(E10:E10)</f>
        <v>0</v>
      </c>
      <c r="F9" s="52">
        <f t="shared" si="0"/>
        <v>0</v>
      </c>
      <c r="G9" s="57" t="e">
        <f t="shared" si="1"/>
        <v>#DIV/0!</v>
      </c>
    </row>
    <row r="10" spans="1:7" s="10" customFormat="1" ht="23.25" customHeight="1">
      <c r="A10" s="59"/>
      <c r="B10" s="58"/>
      <c r="C10" s="58"/>
      <c r="D10" s="56"/>
      <c r="E10" s="56"/>
      <c r="F10" s="52">
        <f t="shared" si="0"/>
        <v>0</v>
      </c>
      <c r="G10" s="57" t="e">
        <f t="shared" si="1"/>
        <v>#DIV/0!</v>
      </c>
    </row>
    <row r="11" spans="1:7" s="10" customFormat="1" ht="29.25" customHeight="1">
      <c r="A11" s="472" t="s">
        <v>200</v>
      </c>
      <c r="B11" s="473"/>
      <c r="C11" s="473"/>
      <c r="D11" s="473"/>
      <c r="E11" s="473"/>
      <c r="F11" s="473"/>
      <c r="G11" s="474"/>
    </row>
    <row r="12" spans="1:7" s="10" customFormat="1" ht="42.75" customHeight="1">
      <c r="A12" s="65" t="s">
        <v>181</v>
      </c>
      <c r="B12" s="58"/>
      <c r="C12" s="58"/>
      <c r="D12" s="56"/>
      <c r="E12" s="56"/>
      <c r="F12" s="52"/>
      <c r="G12" s="56"/>
    </row>
    <row r="13" spans="1:7" s="10" customFormat="1" ht="27.75" customHeight="1">
      <c r="A13" s="66" t="s">
        <v>201</v>
      </c>
      <c r="B13" s="64">
        <v>2117</v>
      </c>
      <c r="C13" s="56">
        <f>SUM(C14:C14)</f>
        <v>0</v>
      </c>
      <c r="D13" s="56">
        <f>SUM(D14:D14)</f>
        <v>0</v>
      </c>
      <c r="E13" s="56">
        <f>SUM(E14:E14)</f>
        <v>0</v>
      </c>
      <c r="F13" s="56">
        <f t="shared" si="0"/>
        <v>0</v>
      </c>
      <c r="G13" s="57" t="e">
        <f t="shared" si="1"/>
        <v>#DIV/0!</v>
      </c>
    </row>
    <row r="14" spans="1:7" s="10" customFormat="1" ht="22.5" customHeight="1">
      <c r="A14" s="61"/>
      <c r="B14" s="58"/>
      <c r="C14" s="58"/>
      <c r="D14" s="52"/>
      <c r="E14" s="52"/>
      <c r="F14" s="52">
        <f t="shared" si="0"/>
        <v>0</v>
      </c>
      <c r="G14" s="57" t="e">
        <f t="shared" si="1"/>
        <v>#DIV/0!</v>
      </c>
    </row>
    <row r="15" spans="1:7" s="10" customFormat="1" ht="40.5" customHeight="1">
      <c r="A15" s="67" t="s">
        <v>176</v>
      </c>
      <c r="B15" s="58"/>
      <c r="C15" s="58"/>
      <c r="D15" s="52"/>
      <c r="E15" s="52"/>
      <c r="F15" s="52"/>
      <c r="G15" s="52"/>
    </row>
    <row r="16" spans="1:7" s="10" customFormat="1" ht="29.25" customHeight="1">
      <c r="A16" s="59" t="s">
        <v>201</v>
      </c>
      <c r="B16" s="64">
        <v>2128</v>
      </c>
      <c r="C16" s="56">
        <f>SUM(C17:C17)</f>
        <v>0</v>
      </c>
      <c r="D16" s="56">
        <f>SUM(D17:D17)</f>
        <v>0</v>
      </c>
      <c r="E16" s="56">
        <f>SUM(E17:E17)</f>
        <v>0</v>
      </c>
      <c r="F16" s="56">
        <f t="shared" si="0"/>
        <v>0</v>
      </c>
      <c r="G16" s="57" t="e">
        <f t="shared" si="1"/>
        <v>#DIV/0!</v>
      </c>
    </row>
    <row r="17" spans="1:8" s="10" customFormat="1" ht="23.25" customHeight="1">
      <c r="A17" s="59"/>
      <c r="B17" s="58"/>
      <c r="C17" s="58"/>
      <c r="D17" s="56"/>
      <c r="E17" s="56"/>
      <c r="F17" s="52">
        <f t="shared" si="0"/>
        <v>0</v>
      </c>
      <c r="G17" s="57" t="e">
        <f t="shared" si="1"/>
        <v>#DIV/0!</v>
      </c>
    </row>
    <row r="18" spans="1:8" s="10" customFormat="1" ht="37.5" customHeight="1">
      <c r="A18" s="65" t="s">
        <v>203</v>
      </c>
      <c r="B18" s="58"/>
      <c r="C18" s="58"/>
      <c r="D18" s="52"/>
      <c r="E18" s="52"/>
      <c r="F18" s="52"/>
      <c r="G18" s="53"/>
    </row>
    <row r="19" spans="1:8" s="10" customFormat="1" ht="38.25" customHeight="1">
      <c r="A19" s="68" t="s">
        <v>204</v>
      </c>
      <c r="B19" s="64">
        <v>2123</v>
      </c>
      <c r="C19" s="56">
        <f>SUM(C20:C20)</f>
        <v>0</v>
      </c>
      <c r="D19" s="56">
        <f>SUM(D20:D20)</f>
        <v>0</v>
      </c>
      <c r="E19" s="56">
        <f>SUM(E20:E20)</f>
        <v>0</v>
      </c>
      <c r="F19" s="56">
        <f t="shared" si="0"/>
        <v>0</v>
      </c>
      <c r="G19" s="57" t="e">
        <f t="shared" si="1"/>
        <v>#DIV/0!</v>
      </c>
    </row>
    <row r="20" spans="1:8" s="10" customFormat="1" ht="24.75" customHeight="1">
      <c r="A20" s="59"/>
      <c r="B20" s="58"/>
      <c r="C20" s="58"/>
      <c r="D20" s="56"/>
      <c r="E20" s="56"/>
      <c r="F20" s="56">
        <f t="shared" si="0"/>
        <v>0</v>
      </c>
      <c r="G20" s="57" t="e">
        <f t="shared" si="1"/>
        <v>#DIV/0!</v>
      </c>
    </row>
    <row r="21" spans="1:8" s="10" customFormat="1" ht="26.25" customHeight="1">
      <c r="A21" s="69" t="s">
        <v>205</v>
      </c>
      <c r="B21" s="58"/>
      <c r="C21" s="58"/>
      <c r="D21" s="56"/>
      <c r="E21" s="56"/>
      <c r="F21" s="52"/>
      <c r="G21" s="57"/>
    </row>
    <row r="22" spans="1:8" s="10" customFormat="1" ht="41.25" customHeight="1">
      <c r="A22" s="68" t="s">
        <v>206</v>
      </c>
      <c r="B22" s="64">
        <v>2142</v>
      </c>
      <c r="C22" s="56">
        <f>SUM(C23:C23)</f>
        <v>0</v>
      </c>
      <c r="D22" s="56">
        <f>SUM(D23:D23)</f>
        <v>0</v>
      </c>
      <c r="E22" s="56">
        <f>SUM(E23:E23)</f>
        <v>0</v>
      </c>
      <c r="F22" s="52">
        <f t="shared" si="0"/>
        <v>0</v>
      </c>
      <c r="G22" s="57" t="e">
        <f t="shared" si="1"/>
        <v>#DIV/0!</v>
      </c>
    </row>
    <row r="23" spans="1:8" s="10" customFormat="1" ht="28.5" customHeight="1">
      <c r="A23" s="59"/>
      <c r="B23" s="58"/>
      <c r="C23" s="58"/>
      <c r="D23" s="56"/>
      <c r="E23" s="56"/>
      <c r="F23" s="52">
        <f t="shared" si="0"/>
        <v>0</v>
      </c>
      <c r="G23" s="57" t="e">
        <f t="shared" si="1"/>
        <v>#DIV/0!</v>
      </c>
    </row>
    <row r="24" spans="1:8">
      <c r="A24" s="28"/>
      <c r="B24" s="29"/>
      <c r="C24" s="29"/>
      <c r="D24" s="30"/>
      <c r="E24" s="31"/>
      <c r="F24" s="31"/>
      <c r="G24" s="31"/>
    </row>
    <row r="25" spans="1:8" ht="24.75" customHeight="1">
      <c r="A25" s="11" t="s">
        <v>177</v>
      </c>
      <c r="B25" s="8"/>
      <c r="C25" s="8"/>
      <c r="D25" s="34" t="s">
        <v>57</v>
      </c>
      <c r="E25" s="34"/>
      <c r="F25" s="467" t="s">
        <v>186</v>
      </c>
      <c r="G25" s="467"/>
      <c r="H25" s="36"/>
    </row>
    <row r="26" spans="1:8">
      <c r="A26" s="38" t="s">
        <v>179</v>
      </c>
      <c r="B26" s="39"/>
      <c r="C26" s="45"/>
      <c r="D26" s="39" t="s">
        <v>184</v>
      </c>
      <c r="E26" s="39"/>
      <c r="F26" s="468" t="s">
        <v>115</v>
      </c>
      <c r="G26" s="468"/>
      <c r="H26" s="9"/>
    </row>
    <row r="27" spans="1:8">
      <c r="A27" s="28"/>
      <c r="B27" s="29"/>
      <c r="C27" s="29"/>
      <c r="D27" s="30"/>
      <c r="E27" s="31"/>
      <c r="F27" s="31"/>
      <c r="G27" s="31"/>
    </row>
    <row r="28" spans="1:8">
      <c r="A28" s="28"/>
      <c r="B28" s="29"/>
      <c r="C28" s="29"/>
      <c r="D28" s="30"/>
      <c r="E28" s="31"/>
      <c r="F28" s="31"/>
      <c r="G28" s="31"/>
    </row>
    <row r="29" spans="1:8">
      <c r="A29" s="28"/>
      <c r="B29" s="29"/>
      <c r="C29" s="29"/>
      <c r="D29" s="30"/>
      <c r="E29" s="31"/>
      <c r="F29" s="31"/>
      <c r="G29" s="31"/>
    </row>
    <row r="30" spans="1:8">
      <c r="A30" s="28"/>
      <c r="B30" s="29"/>
      <c r="C30" s="29"/>
      <c r="D30" s="30"/>
      <c r="E30" s="31"/>
      <c r="F30" s="31"/>
      <c r="G30" s="31"/>
    </row>
    <row r="31" spans="1:8">
      <c r="A31" s="28"/>
      <c r="B31" s="29"/>
      <c r="C31" s="29"/>
      <c r="D31" s="30"/>
      <c r="E31" s="31"/>
      <c r="F31" s="31"/>
      <c r="G31" s="31"/>
    </row>
    <row r="32" spans="1:8">
      <c r="A32" s="28"/>
      <c r="B32" s="29"/>
      <c r="C32" s="29"/>
      <c r="D32" s="30"/>
      <c r="E32" s="31"/>
      <c r="F32" s="31"/>
      <c r="G32" s="31"/>
    </row>
    <row r="33" spans="1:7">
      <c r="A33" s="28"/>
      <c r="B33" s="29"/>
      <c r="C33" s="29"/>
      <c r="D33" s="30"/>
      <c r="E33" s="31"/>
      <c r="F33" s="31"/>
      <c r="G33" s="31"/>
    </row>
    <row r="34" spans="1:7">
      <c r="A34" s="28"/>
      <c r="B34" s="29"/>
      <c r="C34" s="29"/>
      <c r="D34" s="30"/>
      <c r="E34" s="31"/>
      <c r="F34" s="31"/>
      <c r="G34" s="31"/>
    </row>
    <row r="35" spans="1:7">
      <c r="A35" s="28"/>
      <c r="B35" s="29"/>
      <c r="C35" s="29"/>
      <c r="D35" s="30"/>
      <c r="E35" s="31"/>
      <c r="F35" s="31"/>
      <c r="G35" s="31"/>
    </row>
    <row r="36" spans="1:7">
      <c r="A36" s="28"/>
      <c r="B36" s="29"/>
      <c r="C36" s="29"/>
      <c r="D36" s="30"/>
      <c r="E36" s="31"/>
      <c r="F36" s="31"/>
      <c r="G36" s="31"/>
    </row>
    <row r="37" spans="1:7">
      <c r="A37" s="28"/>
      <c r="B37" s="29"/>
      <c r="C37" s="29"/>
      <c r="D37" s="30"/>
      <c r="E37" s="31"/>
      <c r="F37" s="31"/>
      <c r="G37" s="31"/>
    </row>
    <row r="38" spans="1:7">
      <c r="A38" s="28"/>
      <c r="B38" s="29"/>
      <c r="C38" s="29"/>
      <c r="D38" s="30"/>
      <c r="E38" s="31"/>
      <c r="F38" s="31"/>
      <c r="G38" s="31"/>
    </row>
    <row r="39" spans="1:7">
      <c r="A39" s="28"/>
      <c r="B39" s="29"/>
      <c r="C39" s="29"/>
      <c r="D39" s="30"/>
      <c r="E39" s="31"/>
      <c r="F39" s="31"/>
      <c r="G39" s="31"/>
    </row>
    <row r="40" spans="1:7">
      <c r="A40" s="28"/>
      <c r="B40" s="29"/>
      <c r="C40" s="29"/>
      <c r="D40" s="30"/>
      <c r="E40" s="31"/>
      <c r="F40" s="31"/>
      <c r="G40" s="31"/>
    </row>
    <row r="41" spans="1:7">
      <c r="A41" s="28"/>
      <c r="B41" s="29"/>
      <c r="C41" s="29"/>
      <c r="D41" s="30"/>
      <c r="E41" s="31"/>
      <c r="F41" s="31"/>
      <c r="G41" s="31"/>
    </row>
    <row r="42" spans="1:7">
      <c r="A42" s="28"/>
      <c r="B42" s="29"/>
      <c r="C42" s="29"/>
      <c r="D42" s="30"/>
      <c r="E42" s="31"/>
      <c r="F42" s="31"/>
      <c r="G42" s="31"/>
    </row>
    <row r="43" spans="1:7">
      <c r="A43" s="28"/>
      <c r="B43" s="29"/>
      <c r="C43" s="29"/>
      <c r="D43" s="30"/>
      <c r="E43" s="31"/>
      <c r="F43" s="31"/>
      <c r="G43" s="31"/>
    </row>
    <row r="44" spans="1:7">
      <c r="A44" s="28"/>
      <c r="B44" s="29"/>
      <c r="C44" s="29"/>
      <c r="D44" s="30"/>
      <c r="E44" s="31"/>
      <c r="F44" s="31"/>
      <c r="G44" s="31"/>
    </row>
    <row r="45" spans="1:7">
      <c r="A45" s="28"/>
      <c r="B45" s="29"/>
      <c r="C45" s="29"/>
      <c r="D45" s="30"/>
      <c r="E45" s="31"/>
      <c r="F45" s="31"/>
      <c r="G45" s="31"/>
    </row>
    <row r="46" spans="1:7">
      <c r="A46" s="28"/>
      <c r="B46" s="29"/>
      <c r="C46" s="29"/>
      <c r="D46" s="30"/>
      <c r="E46" s="31"/>
      <c r="F46" s="31"/>
      <c r="G46" s="31"/>
    </row>
    <row r="47" spans="1:7">
      <c r="A47" s="28"/>
      <c r="B47" s="29"/>
      <c r="C47" s="29"/>
      <c r="D47" s="30"/>
      <c r="E47" s="31"/>
      <c r="F47" s="31"/>
      <c r="G47" s="31"/>
    </row>
    <row r="48" spans="1:7">
      <c r="A48" s="28"/>
      <c r="B48" s="29"/>
      <c r="C48" s="29"/>
      <c r="D48" s="30"/>
      <c r="E48" s="31"/>
      <c r="F48" s="31"/>
      <c r="G48" s="31"/>
    </row>
    <row r="49" spans="1:7">
      <c r="A49" s="28"/>
      <c r="B49" s="29"/>
      <c r="C49" s="29"/>
      <c r="D49" s="30"/>
      <c r="E49" s="31"/>
      <c r="F49" s="31"/>
      <c r="G49" s="31"/>
    </row>
    <row r="50" spans="1:7">
      <c r="A50" s="28"/>
      <c r="B50" s="29"/>
      <c r="C50" s="29"/>
      <c r="D50" s="30"/>
      <c r="E50" s="31"/>
      <c r="F50" s="31"/>
      <c r="G50" s="31"/>
    </row>
    <row r="51" spans="1:7">
      <c r="A51" s="28"/>
      <c r="B51" s="29"/>
      <c r="C51" s="29"/>
      <c r="D51" s="30"/>
      <c r="E51" s="31"/>
      <c r="F51" s="31"/>
      <c r="G51" s="31"/>
    </row>
    <row r="52" spans="1:7">
      <c r="A52" s="28"/>
      <c r="B52" s="29"/>
      <c r="C52" s="29"/>
      <c r="D52" s="30"/>
      <c r="E52" s="31"/>
      <c r="F52" s="31"/>
      <c r="G52" s="31"/>
    </row>
    <row r="53" spans="1:7">
      <c r="A53" s="28"/>
      <c r="B53" s="29"/>
      <c r="C53" s="29"/>
      <c r="D53" s="30"/>
      <c r="E53" s="31"/>
      <c r="F53" s="31"/>
      <c r="G53" s="31"/>
    </row>
    <row r="54" spans="1:7">
      <c r="A54" s="28"/>
      <c r="B54" s="29"/>
      <c r="C54" s="29"/>
      <c r="D54" s="30"/>
      <c r="E54" s="31"/>
      <c r="F54" s="31"/>
      <c r="G54" s="31"/>
    </row>
    <row r="55" spans="1:7">
      <c r="A55" s="28"/>
      <c r="B55" s="29"/>
      <c r="C55" s="29"/>
      <c r="D55" s="30"/>
      <c r="E55" s="31"/>
      <c r="F55" s="31"/>
      <c r="G55" s="31"/>
    </row>
    <row r="56" spans="1:7">
      <c r="A56" s="28"/>
      <c r="B56" s="29"/>
      <c r="C56" s="29"/>
      <c r="D56" s="30"/>
      <c r="E56" s="31"/>
      <c r="F56" s="31"/>
      <c r="G56" s="31"/>
    </row>
    <row r="57" spans="1:7">
      <c r="A57" s="28"/>
      <c r="B57" s="29"/>
      <c r="C57" s="29"/>
      <c r="D57" s="30"/>
      <c r="E57" s="31"/>
      <c r="F57" s="31"/>
      <c r="G57" s="31"/>
    </row>
    <row r="58" spans="1:7">
      <c r="A58" s="28"/>
      <c r="D58" s="32"/>
      <c r="E58" s="33"/>
      <c r="F58" s="33"/>
      <c r="G58" s="33"/>
    </row>
    <row r="59" spans="1:7">
      <c r="A59" s="5"/>
      <c r="D59" s="32"/>
      <c r="E59" s="33"/>
      <c r="F59" s="33"/>
      <c r="G59" s="33"/>
    </row>
    <row r="60" spans="1:7">
      <c r="A60" s="5"/>
      <c r="D60" s="32"/>
      <c r="E60" s="33"/>
      <c r="F60" s="33"/>
      <c r="G60" s="33"/>
    </row>
    <row r="61" spans="1:7">
      <c r="A61" s="5"/>
      <c r="D61" s="32"/>
      <c r="E61" s="33"/>
      <c r="F61" s="33"/>
      <c r="G61" s="33"/>
    </row>
    <row r="62" spans="1:7">
      <c r="A62" s="5"/>
      <c r="D62" s="32"/>
      <c r="E62" s="33"/>
      <c r="F62" s="33"/>
      <c r="G62" s="33"/>
    </row>
    <row r="63" spans="1:7">
      <c r="A63" s="5"/>
      <c r="D63" s="32"/>
      <c r="E63" s="33"/>
      <c r="F63" s="33"/>
      <c r="G63" s="33"/>
    </row>
    <row r="64" spans="1:7">
      <c r="A64" s="5"/>
      <c r="D64" s="32"/>
      <c r="E64" s="33"/>
      <c r="F64" s="33"/>
      <c r="G64" s="33"/>
    </row>
    <row r="65" spans="1:7">
      <c r="A65" s="5"/>
      <c r="D65" s="32"/>
      <c r="E65" s="33"/>
      <c r="F65" s="33"/>
      <c r="G65" s="33"/>
    </row>
    <row r="66" spans="1:7">
      <c r="A66" s="5"/>
      <c r="D66" s="32"/>
      <c r="E66" s="33"/>
      <c r="F66" s="33"/>
      <c r="G66" s="33"/>
    </row>
    <row r="67" spans="1:7">
      <c r="A67" s="5"/>
      <c r="D67" s="32"/>
      <c r="E67" s="33"/>
      <c r="F67" s="33"/>
      <c r="G67" s="33"/>
    </row>
    <row r="68" spans="1:7">
      <c r="A68" s="5"/>
      <c r="D68" s="32"/>
      <c r="E68" s="33"/>
      <c r="F68" s="33"/>
      <c r="G68" s="33"/>
    </row>
    <row r="69" spans="1:7">
      <c r="A69" s="5"/>
      <c r="D69" s="32"/>
      <c r="E69" s="33"/>
      <c r="F69" s="33"/>
      <c r="G69" s="33"/>
    </row>
    <row r="70" spans="1:7">
      <c r="A70" s="5"/>
      <c r="D70" s="32"/>
      <c r="E70" s="33"/>
      <c r="F70" s="33"/>
      <c r="G70" s="33"/>
    </row>
    <row r="71" spans="1:7">
      <c r="A71" s="5"/>
      <c r="D71" s="32"/>
      <c r="E71" s="33"/>
      <c r="F71" s="33"/>
      <c r="G71" s="33"/>
    </row>
    <row r="72" spans="1:7">
      <c r="A72" s="5"/>
      <c r="D72" s="32"/>
      <c r="E72" s="33"/>
      <c r="F72" s="33"/>
      <c r="G72" s="33"/>
    </row>
    <row r="73" spans="1:7">
      <c r="A73" s="5"/>
      <c r="D73" s="32"/>
      <c r="E73" s="33"/>
      <c r="F73" s="33"/>
      <c r="G73" s="33"/>
    </row>
    <row r="74" spans="1:7">
      <c r="A74" s="5"/>
      <c r="D74" s="32"/>
      <c r="E74" s="33"/>
      <c r="F74" s="33"/>
      <c r="G74" s="33"/>
    </row>
    <row r="75" spans="1:7">
      <c r="A75" s="5"/>
      <c r="D75" s="32"/>
      <c r="E75" s="33"/>
      <c r="F75" s="33"/>
      <c r="G75" s="33"/>
    </row>
    <row r="76" spans="1:7">
      <c r="A76" s="5"/>
      <c r="D76" s="32"/>
      <c r="E76" s="33"/>
      <c r="F76" s="33"/>
      <c r="G76" s="33"/>
    </row>
    <row r="77" spans="1:7">
      <c r="A77" s="5"/>
      <c r="D77" s="32"/>
      <c r="E77" s="33"/>
      <c r="F77" s="33"/>
      <c r="G77" s="33"/>
    </row>
    <row r="78" spans="1:7">
      <c r="A78" s="5"/>
      <c r="D78" s="32"/>
      <c r="E78" s="33"/>
      <c r="F78" s="33"/>
      <c r="G78" s="33"/>
    </row>
    <row r="79" spans="1:7">
      <c r="A79" s="5"/>
      <c r="D79" s="32"/>
      <c r="E79" s="33"/>
      <c r="F79" s="33"/>
      <c r="G79" s="33"/>
    </row>
    <row r="80" spans="1:7">
      <c r="A80" s="5"/>
      <c r="D80" s="32"/>
      <c r="E80" s="33"/>
      <c r="F80" s="33"/>
      <c r="G80" s="33"/>
    </row>
    <row r="81" spans="1:1">
      <c r="A81" s="5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  <row r="185" spans="1:1">
      <c r="A185" s="6"/>
    </row>
    <row r="186" spans="1:1">
      <c r="A186" s="6"/>
    </row>
    <row r="187" spans="1:1">
      <c r="A187" s="6"/>
    </row>
    <row r="188" spans="1:1">
      <c r="A188" s="6"/>
    </row>
    <row r="189" spans="1:1">
      <c r="A189" s="6"/>
    </row>
    <row r="190" spans="1:1">
      <c r="A190" s="6"/>
    </row>
    <row r="191" spans="1:1">
      <c r="A191" s="6"/>
    </row>
    <row r="192" spans="1:1">
      <c r="A192" s="6"/>
    </row>
    <row r="193" spans="1:1">
      <c r="A193" s="6"/>
    </row>
    <row r="194" spans="1:1">
      <c r="A194" s="6"/>
    </row>
    <row r="195" spans="1:1">
      <c r="A195" s="6"/>
    </row>
    <row r="196" spans="1:1">
      <c r="A196" s="6"/>
    </row>
    <row r="197" spans="1:1">
      <c r="A197" s="6"/>
    </row>
    <row r="198" spans="1:1">
      <c r="A198" s="6"/>
    </row>
    <row r="199" spans="1:1">
      <c r="A199" s="6"/>
    </row>
    <row r="200" spans="1:1">
      <c r="A200" s="6"/>
    </row>
    <row r="201" spans="1:1">
      <c r="A201" s="6"/>
    </row>
    <row r="202" spans="1:1">
      <c r="A202" s="6"/>
    </row>
    <row r="203" spans="1:1">
      <c r="A203" s="6"/>
    </row>
    <row r="204" spans="1:1">
      <c r="A204" s="6"/>
    </row>
    <row r="205" spans="1:1">
      <c r="A205" s="6"/>
    </row>
    <row r="206" spans="1:1">
      <c r="A206" s="6"/>
    </row>
    <row r="207" spans="1:1">
      <c r="A207" s="6"/>
    </row>
    <row r="208" spans="1:1">
      <c r="A208" s="6"/>
    </row>
    <row r="209" spans="1:1">
      <c r="A209" s="6"/>
    </row>
    <row r="210" spans="1:1">
      <c r="A210" s="6"/>
    </row>
    <row r="211" spans="1:1">
      <c r="A211" s="6"/>
    </row>
    <row r="212" spans="1:1">
      <c r="A212" s="6"/>
    </row>
    <row r="213" spans="1:1">
      <c r="A213" s="6"/>
    </row>
    <row r="214" spans="1:1">
      <c r="A214" s="6"/>
    </row>
    <row r="215" spans="1:1">
      <c r="A215" s="6"/>
    </row>
    <row r="216" spans="1:1">
      <c r="A216" s="6"/>
    </row>
    <row r="217" spans="1:1">
      <c r="A217" s="6"/>
    </row>
    <row r="218" spans="1:1">
      <c r="A218" s="6"/>
    </row>
    <row r="219" spans="1:1">
      <c r="A219" s="6"/>
    </row>
    <row r="220" spans="1:1">
      <c r="A220" s="6"/>
    </row>
    <row r="221" spans="1:1">
      <c r="A221" s="6"/>
    </row>
    <row r="222" spans="1:1">
      <c r="A222" s="6"/>
    </row>
    <row r="223" spans="1:1">
      <c r="A223" s="6"/>
    </row>
    <row r="224" spans="1:1">
      <c r="A224" s="6"/>
    </row>
    <row r="225" spans="1:1">
      <c r="A225" s="6"/>
    </row>
    <row r="226" spans="1:1">
      <c r="A226" s="6"/>
    </row>
    <row r="227" spans="1:1">
      <c r="A227" s="6"/>
    </row>
    <row r="228" spans="1:1">
      <c r="A228" s="6"/>
    </row>
    <row r="229" spans="1:1">
      <c r="A229" s="6"/>
    </row>
    <row r="230" spans="1:1">
      <c r="A230" s="6"/>
    </row>
    <row r="231" spans="1:1">
      <c r="A231" s="6"/>
    </row>
    <row r="232" spans="1:1">
      <c r="A232" s="6"/>
    </row>
    <row r="233" spans="1:1">
      <c r="A233" s="6"/>
    </row>
    <row r="234" spans="1:1">
      <c r="A234" s="6"/>
    </row>
    <row r="235" spans="1:1">
      <c r="A235" s="6"/>
    </row>
    <row r="236" spans="1:1">
      <c r="A236" s="6"/>
    </row>
    <row r="237" spans="1:1">
      <c r="A237" s="6"/>
    </row>
    <row r="238" spans="1:1">
      <c r="A238" s="6"/>
    </row>
    <row r="239" spans="1:1">
      <c r="A239" s="6"/>
    </row>
    <row r="240" spans="1:1">
      <c r="A240" s="6"/>
    </row>
    <row r="241" spans="1:1">
      <c r="A241" s="6"/>
    </row>
    <row r="242" spans="1:1">
      <c r="A242" s="6"/>
    </row>
    <row r="243" spans="1:1">
      <c r="A243" s="6"/>
    </row>
    <row r="244" spans="1:1">
      <c r="A244" s="6"/>
    </row>
    <row r="245" spans="1:1">
      <c r="A245" s="6"/>
    </row>
    <row r="246" spans="1:1">
      <c r="A246" s="6"/>
    </row>
    <row r="247" spans="1:1">
      <c r="A247" s="6"/>
    </row>
    <row r="248" spans="1:1">
      <c r="A248" s="6"/>
    </row>
  </sheetData>
  <sheetProtection algorithmName="SHA-512" hashValue="Ndt+vW0NeccZ9dtFYy/tWQFqH461ZmqR2dkub9IQO3TzAlMC6cdS5OvOBVRJ3uOfNcunSa6S2uCQ6RfloKpXUw==" saltValue="5JogKotjfhdEZsDM3heW9A==" spinCount="100000" sheet="1" objects="1" scenarios="1" selectLockedCells="1" selectUnlockedCells="1"/>
  <mergeCells count="5">
    <mergeCell ref="F25:G25"/>
    <mergeCell ref="F26:G26"/>
    <mergeCell ref="A6:G6"/>
    <mergeCell ref="A11:G11"/>
    <mergeCell ref="A2:G2"/>
  </mergeCells>
  <pageMargins left="0.23622047244094491" right="0.15748031496062992" top="0.19685039370078741" bottom="0.19685039370078741" header="0.31496062992125984" footer="0.31496062992125984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I184"/>
  <sheetViews>
    <sheetView view="pageBreakPreview" zoomScale="55" zoomScaleNormal="75" zoomScaleSheetLayoutView="55" workbookViewId="0">
      <selection activeCell="H10" sqref="H9:H10"/>
    </sheetView>
  </sheetViews>
  <sheetFormatPr defaultColWidth="9.109375" defaultRowHeight="18"/>
  <cols>
    <col min="1" max="1" width="80.109375" style="2" customWidth="1"/>
    <col min="2" max="2" width="12.6640625" style="4" customWidth="1"/>
    <col min="3" max="7" width="25.6640625" style="4" customWidth="1"/>
    <col min="8" max="8" width="21.109375" style="4" customWidth="1"/>
    <col min="9" max="9" width="9.5546875" style="2" customWidth="1"/>
    <col min="10" max="10" width="9.88671875" style="2" customWidth="1"/>
    <col min="11" max="16384" width="9.109375" style="2"/>
  </cols>
  <sheetData>
    <row r="1" spans="1:9" ht="20.399999999999999">
      <c r="H1" s="13" t="s">
        <v>171</v>
      </c>
    </row>
    <row r="2" spans="1:9" ht="39" customHeight="1">
      <c r="A2" s="478" t="s">
        <v>83</v>
      </c>
      <c r="B2" s="478"/>
      <c r="C2" s="478"/>
      <c r="D2" s="478"/>
      <c r="E2" s="478"/>
      <c r="F2" s="478"/>
      <c r="G2" s="478"/>
      <c r="H2" s="478"/>
    </row>
    <row r="3" spans="1:9" ht="30" customHeight="1">
      <c r="A3" s="480" t="s">
        <v>161</v>
      </c>
      <c r="B3" s="480"/>
      <c r="C3" s="480"/>
      <c r="D3" s="480"/>
      <c r="E3" s="480"/>
      <c r="F3" s="480"/>
      <c r="G3" s="480"/>
      <c r="H3" s="480"/>
    </row>
    <row r="4" spans="1:9" ht="58.5" customHeight="1">
      <c r="A4" s="476" t="s">
        <v>102</v>
      </c>
      <c r="B4" s="479" t="s">
        <v>7</v>
      </c>
      <c r="C4" s="449" t="s">
        <v>163</v>
      </c>
      <c r="D4" s="449"/>
      <c r="E4" s="482" t="s">
        <v>385</v>
      </c>
      <c r="F4" s="482"/>
      <c r="G4" s="482"/>
      <c r="H4" s="482"/>
    </row>
    <row r="5" spans="1:9" ht="68.25" customHeight="1">
      <c r="A5" s="477"/>
      <c r="B5" s="479"/>
      <c r="C5" s="419" t="s">
        <v>382</v>
      </c>
      <c r="D5" s="419" t="s">
        <v>383</v>
      </c>
      <c r="E5" s="163" t="s">
        <v>96</v>
      </c>
      <c r="F5" s="163" t="s">
        <v>92</v>
      </c>
      <c r="G5" s="76" t="s">
        <v>99</v>
      </c>
      <c r="H5" s="76" t="s">
        <v>100</v>
      </c>
    </row>
    <row r="6" spans="1:9" ht="33.75" customHeight="1">
      <c r="A6" s="15">
        <v>1</v>
      </c>
      <c r="B6" s="14">
        <v>2</v>
      </c>
      <c r="C6" s="15">
        <v>3</v>
      </c>
      <c r="D6" s="14">
        <v>4</v>
      </c>
      <c r="E6" s="15">
        <v>5</v>
      </c>
      <c r="F6" s="14">
        <v>6</v>
      </c>
      <c r="G6" s="15">
        <v>7</v>
      </c>
      <c r="H6" s="14">
        <v>8</v>
      </c>
    </row>
    <row r="7" spans="1:9" s="3" customFormat="1" ht="71.25" customHeight="1">
      <c r="A7" s="16" t="s">
        <v>49</v>
      </c>
      <c r="B7" s="24">
        <v>4000</v>
      </c>
      <c r="C7" s="17">
        <f>SUM(C8:C13)</f>
        <v>363</v>
      </c>
      <c r="D7" s="17">
        <f>SUM(D8:D13)</f>
        <v>373</v>
      </c>
      <c r="E7" s="17">
        <f>SUM(E8:E13)</f>
        <v>19787</v>
      </c>
      <c r="F7" s="17">
        <f>SUM(F8:F13)</f>
        <v>373</v>
      </c>
      <c r="G7" s="17">
        <f>F7-E7</f>
        <v>-19414</v>
      </c>
      <c r="H7" s="267">
        <f>(F7/E7)*100</f>
        <v>1.8850760600394196</v>
      </c>
    </row>
    <row r="8" spans="1:9" ht="62.25" customHeight="1">
      <c r="A8" s="18" t="s">
        <v>0</v>
      </c>
      <c r="B8" s="22" t="s">
        <v>85</v>
      </c>
      <c r="C8" s="19"/>
      <c r="D8" s="19"/>
      <c r="E8" s="19"/>
      <c r="F8" s="19"/>
      <c r="G8" s="19">
        <f t="shared" ref="G8:G13" si="0">F8-E8</f>
        <v>0</v>
      </c>
      <c r="H8" s="268"/>
    </row>
    <row r="9" spans="1:9" ht="57.75" customHeight="1">
      <c r="A9" s="18" t="s">
        <v>1</v>
      </c>
      <c r="B9" s="22">
        <v>4020</v>
      </c>
      <c r="C9" s="19">
        <v>124</v>
      </c>
      <c r="D9" s="19">
        <f>F9</f>
        <v>301</v>
      </c>
      <c r="E9" s="19">
        <v>19747</v>
      </c>
      <c r="F9" s="19">
        <f>'Розшифровка до капівидатків'!E10</f>
        <v>301</v>
      </c>
      <c r="G9" s="19">
        <f t="shared" si="0"/>
        <v>-19446</v>
      </c>
      <c r="H9" s="268">
        <f t="shared" ref="H9:H10" si="1">(F9/E9)*100</f>
        <v>1.5242821694434598</v>
      </c>
    </row>
    <row r="10" spans="1:9" ht="70.5" customHeight="1">
      <c r="A10" s="18" t="s">
        <v>15</v>
      </c>
      <c r="B10" s="22">
        <v>4030</v>
      </c>
      <c r="C10" s="19">
        <v>34</v>
      </c>
      <c r="D10" s="19">
        <f>F10</f>
        <v>48</v>
      </c>
      <c r="E10" s="19">
        <v>40</v>
      </c>
      <c r="F10" s="19">
        <f>'Розшифровка до капівидатків'!E19</f>
        <v>48</v>
      </c>
      <c r="G10" s="19">
        <f t="shared" si="0"/>
        <v>8</v>
      </c>
      <c r="H10" s="268">
        <f t="shared" si="1"/>
        <v>120</v>
      </c>
    </row>
    <row r="11" spans="1:9" ht="59.25" customHeight="1">
      <c r="A11" s="18" t="s">
        <v>2</v>
      </c>
      <c r="B11" s="22">
        <v>4040</v>
      </c>
      <c r="C11" s="19"/>
      <c r="D11" s="19"/>
      <c r="E11" s="19"/>
      <c r="F11" s="19"/>
      <c r="G11" s="19">
        <f t="shared" si="0"/>
        <v>0</v>
      </c>
      <c r="H11" s="268"/>
    </row>
    <row r="12" spans="1:9" ht="70.5" customHeight="1">
      <c r="A12" s="18" t="s">
        <v>41</v>
      </c>
      <c r="B12" s="22">
        <v>4050</v>
      </c>
      <c r="C12" s="19">
        <v>205</v>
      </c>
      <c r="D12" s="19">
        <f>F12</f>
        <v>24</v>
      </c>
      <c r="E12" s="19"/>
      <c r="F12" s="19">
        <f>'Розшифровка до капівидатків'!E25</f>
        <v>24</v>
      </c>
      <c r="G12" s="19">
        <f t="shared" si="0"/>
        <v>24</v>
      </c>
      <c r="H12" s="268"/>
    </row>
    <row r="13" spans="1:9" ht="59.25" customHeight="1">
      <c r="A13" s="18" t="s">
        <v>124</v>
      </c>
      <c r="B13" s="22">
        <v>4060</v>
      </c>
      <c r="C13" s="19"/>
      <c r="D13" s="19"/>
      <c r="E13" s="19"/>
      <c r="F13" s="19"/>
      <c r="G13" s="19">
        <f t="shared" si="0"/>
        <v>0</v>
      </c>
      <c r="H13" s="268"/>
    </row>
    <row r="14" spans="1:9" ht="21">
      <c r="A14" s="20"/>
      <c r="B14" s="20"/>
      <c r="C14" s="20"/>
      <c r="D14" s="20"/>
      <c r="E14" s="20"/>
      <c r="F14" s="20"/>
      <c r="G14" s="20"/>
      <c r="H14" s="20"/>
    </row>
    <row r="15" spans="1:9" ht="21">
      <c r="A15" s="20"/>
      <c r="B15" s="20"/>
      <c r="C15" s="20"/>
      <c r="D15" s="20"/>
      <c r="E15" s="20"/>
      <c r="F15" s="20"/>
      <c r="G15" s="20"/>
      <c r="H15" s="20"/>
    </row>
    <row r="16" spans="1:9" s="1" customFormat="1" ht="19.5" customHeight="1">
      <c r="A16" s="23"/>
      <c r="B16" s="21"/>
      <c r="C16" s="21"/>
      <c r="D16" s="21"/>
      <c r="E16" s="21"/>
      <c r="F16" s="21"/>
      <c r="G16" s="21"/>
      <c r="H16" s="21"/>
      <c r="I16" s="2"/>
    </row>
    <row r="17" spans="1:8" s="232" customFormat="1" ht="54" customHeight="1">
      <c r="A17" s="263" t="s">
        <v>293</v>
      </c>
      <c r="B17" s="264"/>
      <c r="C17" s="483" t="s">
        <v>90</v>
      </c>
      <c r="D17" s="483"/>
      <c r="E17" s="265"/>
      <c r="F17" s="484" t="s">
        <v>380</v>
      </c>
      <c r="G17" s="484"/>
      <c r="H17" s="231"/>
    </row>
    <row r="18" spans="1:8" s="266" customFormat="1" ht="37.5" customHeight="1">
      <c r="A18" s="238" t="s">
        <v>45</v>
      </c>
      <c r="B18" s="239"/>
      <c r="C18" s="481" t="s">
        <v>46</v>
      </c>
      <c r="D18" s="481"/>
      <c r="E18" s="239"/>
      <c r="F18" s="485" t="s">
        <v>115</v>
      </c>
      <c r="G18" s="485"/>
      <c r="H18" s="240"/>
    </row>
    <row r="19" spans="1:8">
      <c r="A19" s="6"/>
    </row>
    <row r="20" spans="1:8">
      <c r="A20" s="6"/>
    </row>
    <row r="21" spans="1:8">
      <c r="A21" s="6"/>
    </row>
    <row r="22" spans="1:8">
      <c r="A22" s="6"/>
    </row>
    <row r="23" spans="1:8">
      <c r="A23" s="6"/>
    </row>
    <row r="24" spans="1:8">
      <c r="A24" s="6"/>
    </row>
    <row r="25" spans="1:8">
      <c r="A25" s="6"/>
    </row>
    <row r="26" spans="1:8">
      <c r="A26" s="6"/>
    </row>
    <row r="27" spans="1:8">
      <c r="A27" s="6"/>
    </row>
    <row r="28" spans="1:8">
      <c r="A28" s="6"/>
    </row>
    <row r="29" spans="1:8">
      <c r="A29" s="6"/>
    </row>
    <row r="30" spans="1:8">
      <c r="A30" s="6"/>
    </row>
    <row r="31" spans="1:8">
      <c r="A31" s="6"/>
    </row>
    <row r="32" spans="1:8">
      <c r="A32" s="6"/>
    </row>
    <row r="33" spans="1:1">
      <c r="A33" s="6"/>
    </row>
    <row r="34" spans="1:1">
      <c r="A34" s="6"/>
    </row>
    <row r="35" spans="1:1">
      <c r="A35" s="6"/>
    </row>
    <row r="36" spans="1:1">
      <c r="A36" s="6"/>
    </row>
    <row r="37" spans="1:1">
      <c r="A37" s="6"/>
    </row>
    <row r="38" spans="1:1">
      <c r="A38" s="6"/>
    </row>
    <row r="39" spans="1:1">
      <c r="A39" s="6"/>
    </row>
    <row r="40" spans="1:1">
      <c r="A40" s="6"/>
    </row>
    <row r="41" spans="1:1">
      <c r="A41" s="6"/>
    </row>
    <row r="42" spans="1:1">
      <c r="A42" s="6"/>
    </row>
    <row r="43" spans="1:1">
      <c r="A43" s="6"/>
    </row>
    <row r="44" spans="1:1">
      <c r="A44" s="6"/>
    </row>
    <row r="45" spans="1:1">
      <c r="A45" s="6"/>
    </row>
    <row r="46" spans="1:1">
      <c r="A46" s="6"/>
    </row>
    <row r="47" spans="1:1">
      <c r="A47" s="6"/>
    </row>
    <row r="48" spans="1:1">
      <c r="A48" s="6"/>
    </row>
    <row r="49" spans="1:1">
      <c r="A49" s="6"/>
    </row>
    <row r="50" spans="1:1">
      <c r="A50" s="6"/>
    </row>
    <row r="51" spans="1:1">
      <c r="A51" s="6"/>
    </row>
    <row r="52" spans="1:1">
      <c r="A52" s="6"/>
    </row>
    <row r="53" spans="1:1">
      <c r="A53" s="6"/>
    </row>
    <row r="54" spans="1:1">
      <c r="A54" s="6"/>
    </row>
    <row r="55" spans="1:1">
      <c r="A55" s="6"/>
    </row>
    <row r="56" spans="1:1">
      <c r="A56" s="6"/>
    </row>
    <row r="57" spans="1:1">
      <c r="A57" s="6"/>
    </row>
    <row r="58" spans="1:1">
      <c r="A58" s="6"/>
    </row>
    <row r="59" spans="1:1">
      <c r="A59" s="6"/>
    </row>
    <row r="60" spans="1:1">
      <c r="A60" s="6"/>
    </row>
    <row r="61" spans="1:1">
      <c r="A61" s="6"/>
    </row>
    <row r="62" spans="1:1">
      <c r="A62" s="6"/>
    </row>
    <row r="63" spans="1:1">
      <c r="A63" s="6"/>
    </row>
    <row r="64" spans="1:1">
      <c r="A64" s="6"/>
    </row>
    <row r="65" spans="1:1">
      <c r="A65" s="6"/>
    </row>
    <row r="66" spans="1:1">
      <c r="A66" s="6"/>
    </row>
    <row r="67" spans="1:1">
      <c r="A67" s="6"/>
    </row>
    <row r="68" spans="1:1">
      <c r="A68" s="6"/>
    </row>
    <row r="69" spans="1:1">
      <c r="A69" s="6"/>
    </row>
    <row r="70" spans="1:1">
      <c r="A70" s="6"/>
    </row>
    <row r="71" spans="1:1">
      <c r="A71" s="6"/>
    </row>
    <row r="72" spans="1:1">
      <c r="A72" s="6"/>
    </row>
    <row r="73" spans="1:1">
      <c r="A73" s="6"/>
    </row>
    <row r="74" spans="1:1">
      <c r="A74" s="6"/>
    </row>
    <row r="75" spans="1:1">
      <c r="A75" s="6"/>
    </row>
    <row r="76" spans="1:1">
      <c r="A76" s="6"/>
    </row>
    <row r="77" spans="1:1">
      <c r="A77" s="6"/>
    </row>
    <row r="78" spans="1:1">
      <c r="A78" s="6"/>
    </row>
    <row r="79" spans="1:1">
      <c r="A79" s="6"/>
    </row>
    <row r="80" spans="1:1">
      <c r="A80" s="6"/>
    </row>
    <row r="81" spans="1:1">
      <c r="A81" s="6"/>
    </row>
    <row r="82" spans="1:1">
      <c r="A82" s="6"/>
    </row>
    <row r="83" spans="1:1">
      <c r="A83" s="6"/>
    </row>
    <row r="84" spans="1:1">
      <c r="A84" s="6"/>
    </row>
    <row r="85" spans="1:1">
      <c r="A85" s="6"/>
    </row>
    <row r="86" spans="1:1">
      <c r="A86" s="6"/>
    </row>
    <row r="87" spans="1:1">
      <c r="A87" s="6"/>
    </row>
    <row r="88" spans="1:1">
      <c r="A88" s="6"/>
    </row>
    <row r="89" spans="1:1">
      <c r="A89" s="6"/>
    </row>
    <row r="90" spans="1:1">
      <c r="A90" s="6"/>
    </row>
    <row r="91" spans="1:1">
      <c r="A91" s="6"/>
    </row>
    <row r="92" spans="1:1">
      <c r="A92" s="6"/>
    </row>
    <row r="93" spans="1:1">
      <c r="A93" s="6"/>
    </row>
    <row r="94" spans="1:1">
      <c r="A94" s="6"/>
    </row>
    <row r="95" spans="1:1">
      <c r="A95" s="6"/>
    </row>
    <row r="96" spans="1:1">
      <c r="A96" s="6"/>
    </row>
    <row r="97" spans="1:1">
      <c r="A97" s="6"/>
    </row>
    <row r="98" spans="1:1">
      <c r="A98" s="6"/>
    </row>
    <row r="99" spans="1:1">
      <c r="A99" s="6"/>
    </row>
    <row r="100" spans="1:1">
      <c r="A100" s="6"/>
    </row>
    <row r="101" spans="1:1">
      <c r="A101" s="6"/>
    </row>
    <row r="102" spans="1:1">
      <c r="A102" s="6"/>
    </row>
    <row r="103" spans="1:1">
      <c r="A103" s="6"/>
    </row>
    <row r="104" spans="1:1">
      <c r="A104" s="6"/>
    </row>
    <row r="105" spans="1:1">
      <c r="A105" s="6"/>
    </row>
    <row r="106" spans="1:1">
      <c r="A106" s="6"/>
    </row>
    <row r="107" spans="1:1">
      <c r="A107" s="6"/>
    </row>
    <row r="108" spans="1:1">
      <c r="A108" s="6"/>
    </row>
    <row r="109" spans="1:1">
      <c r="A109" s="6"/>
    </row>
    <row r="110" spans="1:1">
      <c r="A110" s="6"/>
    </row>
    <row r="111" spans="1:1">
      <c r="A111" s="6"/>
    </row>
    <row r="112" spans="1:1">
      <c r="A112" s="6"/>
    </row>
    <row r="113" spans="1:1">
      <c r="A113" s="6"/>
    </row>
    <row r="114" spans="1:1">
      <c r="A114" s="6"/>
    </row>
    <row r="115" spans="1:1">
      <c r="A115" s="6"/>
    </row>
    <row r="116" spans="1:1">
      <c r="A116" s="6"/>
    </row>
    <row r="117" spans="1:1">
      <c r="A117" s="6"/>
    </row>
    <row r="118" spans="1:1">
      <c r="A118" s="6"/>
    </row>
    <row r="119" spans="1:1">
      <c r="A119" s="6"/>
    </row>
    <row r="120" spans="1:1">
      <c r="A120" s="6"/>
    </row>
    <row r="121" spans="1:1">
      <c r="A121" s="6"/>
    </row>
    <row r="122" spans="1:1">
      <c r="A122" s="6"/>
    </row>
    <row r="123" spans="1:1">
      <c r="A123" s="6"/>
    </row>
    <row r="124" spans="1:1">
      <c r="A124" s="6"/>
    </row>
    <row r="125" spans="1:1">
      <c r="A125" s="6"/>
    </row>
    <row r="126" spans="1:1">
      <c r="A126" s="6"/>
    </row>
    <row r="127" spans="1:1">
      <c r="A127" s="6"/>
    </row>
    <row r="128" spans="1:1">
      <c r="A128" s="6"/>
    </row>
    <row r="129" spans="1:1">
      <c r="A129" s="6"/>
    </row>
    <row r="130" spans="1:1">
      <c r="A130" s="6"/>
    </row>
    <row r="131" spans="1:1">
      <c r="A131" s="6"/>
    </row>
    <row r="132" spans="1:1">
      <c r="A132" s="6"/>
    </row>
    <row r="133" spans="1:1">
      <c r="A133" s="6"/>
    </row>
    <row r="134" spans="1:1">
      <c r="A134" s="6"/>
    </row>
    <row r="135" spans="1:1">
      <c r="A135" s="6"/>
    </row>
    <row r="136" spans="1:1">
      <c r="A136" s="6"/>
    </row>
    <row r="137" spans="1:1">
      <c r="A137" s="6"/>
    </row>
    <row r="138" spans="1:1">
      <c r="A138" s="6"/>
    </row>
    <row r="139" spans="1:1">
      <c r="A139" s="6"/>
    </row>
    <row r="140" spans="1:1">
      <c r="A140" s="6"/>
    </row>
    <row r="141" spans="1:1">
      <c r="A141" s="6"/>
    </row>
    <row r="142" spans="1:1">
      <c r="A142" s="6"/>
    </row>
    <row r="143" spans="1:1">
      <c r="A143" s="6"/>
    </row>
    <row r="144" spans="1:1">
      <c r="A144" s="6"/>
    </row>
    <row r="145" spans="1:1">
      <c r="A145" s="6"/>
    </row>
    <row r="146" spans="1:1">
      <c r="A146" s="6"/>
    </row>
    <row r="147" spans="1:1">
      <c r="A147" s="6"/>
    </row>
    <row r="148" spans="1:1">
      <c r="A148" s="6"/>
    </row>
    <row r="149" spans="1:1">
      <c r="A149" s="6"/>
    </row>
    <row r="150" spans="1:1">
      <c r="A150" s="6"/>
    </row>
    <row r="151" spans="1:1">
      <c r="A151" s="6"/>
    </row>
    <row r="152" spans="1:1">
      <c r="A152" s="6"/>
    </row>
    <row r="153" spans="1:1">
      <c r="A153" s="6"/>
    </row>
    <row r="154" spans="1:1">
      <c r="A154" s="6"/>
    </row>
    <row r="155" spans="1:1">
      <c r="A155" s="6"/>
    </row>
    <row r="156" spans="1:1">
      <c r="A156" s="6"/>
    </row>
    <row r="157" spans="1:1">
      <c r="A157" s="6"/>
    </row>
    <row r="158" spans="1:1">
      <c r="A158" s="6"/>
    </row>
    <row r="159" spans="1:1">
      <c r="A159" s="6"/>
    </row>
    <row r="160" spans="1:1">
      <c r="A160" s="6"/>
    </row>
    <row r="161" spans="1:1">
      <c r="A161" s="6"/>
    </row>
    <row r="162" spans="1:1">
      <c r="A162" s="6"/>
    </row>
    <row r="163" spans="1:1">
      <c r="A163" s="6"/>
    </row>
    <row r="164" spans="1:1">
      <c r="A164" s="6"/>
    </row>
    <row r="165" spans="1:1">
      <c r="A165" s="6"/>
    </row>
    <row r="166" spans="1:1">
      <c r="A166" s="6"/>
    </row>
    <row r="167" spans="1:1">
      <c r="A167" s="6"/>
    </row>
    <row r="168" spans="1:1">
      <c r="A168" s="6"/>
    </row>
    <row r="169" spans="1:1">
      <c r="A169" s="6"/>
    </row>
    <row r="170" spans="1:1">
      <c r="A170" s="6"/>
    </row>
    <row r="171" spans="1:1">
      <c r="A171" s="6"/>
    </row>
    <row r="172" spans="1:1">
      <c r="A172" s="6"/>
    </row>
    <row r="173" spans="1:1">
      <c r="A173" s="6"/>
    </row>
    <row r="174" spans="1:1">
      <c r="A174" s="6"/>
    </row>
    <row r="175" spans="1:1">
      <c r="A175" s="6"/>
    </row>
    <row r="176" spans="1:1">
      <c r="A176" s="6"/>
    </row>
    <row r="177" spans="1:1">
      <c r="A177" s="6"/>
    </row>
    <row r="178" spans="1:1">
      <c r="A178" s="6"/>
    </row>
    <row r="179" spans="1:1">
      <c r="A179" s="6"/>
    </row>
    <row r="180" spans="1:1">
      <c r="A180" s="6"/>
    </row>
    <row r="181" spans="1:1">
      <c r="A181" s="6"/>
    </row>
    <row r="182" spans="1:1">
      <c r="A182" s="6"/>
    </row>
    <row r="183" spans="1:1">
      <c r="A183" s="6"/>
    </row>
    <row r="184" spans="1:1">
      <c r="A184" s="6"/>
    </row>
  </sheetData>
  <sheetProtection algorithmName="SHA-512" hashValue="f/cPYKYryt+qPQyhAZjNh2118nTbXs0etK0CZSfiafCv+TFgrtLtkFyOtdPPIRAjf9pESQCT3+URYwUx+1Cjog==" saltValue="y5PxPZkCWKTaCapfwb3ckQ==" spinCount="100000" sheet="1" objects="1" scenarios="1" selectLockedCells="1" selectUnlockedCells="1"/>
  <mergeCells count="10">
    <mergeCell ref="A4:A5"/>
    <mergeCell ref="A2:H2"/>
    <mergeCell ref="B4:B5"/>
    <mergeCell ref="A3:H3"/>
    <mergeCell ref="C18:D18"/>
    <mergeCell ref="C4:D4"/>
    <mergeCell ref="E4:H4"/>
    <mergeCell ref="C17:D17"/>
    <mergeCell ref="F17:G17"/>
    <mergeCell ref="F18:G18"/>
  </mergeCells>
  <phoneticPr fontId="0" type="noConversion"/>
  <pageMargins left="0.59055118110236227" right="0.59055118110236227" top="0.98425196850393704" bottom="0.59055118110236227" header="0.27559055118110237" footer="0.19685039370078741"/>
  <pageSetup paperSize="9" scale="56" firstPageNumber="9" orientation="landscape" useFirstPageNumber="1" r:id="rId1"/>
  <headerFooter alignWithMargins="0"/>
  <ignoredErrors>
    <ignoredError sqref="B8" numberStoredAsText="1"/>
    <ignoredError sqref="H7 H10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G256"/>
  <sheetViews>
    <sheetView view="pageBreakPreview" zoomScale="80" zoomScaleNormal="100" zoomScaleSheetLayoutView="80" workbookViewId="0">
      <selection activeCell="K14" sqref="K14"/>
    </sheetView>
  </sheetViews>
  <sheetFormatPr defaultColWidth="9.109375" defaultRowHeight="18"/>
  <cols>
    <col min="1" max="1" width="79.44140625" style="210" customWidth="1"/>
    <col min="2" max="2" width="16" style="71" customWidth="1"/>
    <col min="3" max="5" width="20.33203125" style="71" customWidth="1"/>
    <col min="6" max="7" width="20" style="71" customWidth="1"/>
    <col min="8" max="16384" width="9.109375" style="210"/>
  </cols>
  <sheetData>
    <row r="2" spans="1:7" ht="33.75" customHeight="1">
      <c r="A2" s="487" t="s">
        <v>209</v>
      </c>
      <c r="B2" s="487"/>
      <c r="C2" s="487"/>
      <c r="D2" s="487"/>
      <c r="E2" s="487"/>
      <c r="F2" s="487"/>
      <c r="G2" s="487"/>
    </row>
    <row r="3" spans="1:7" ht="28.5" customHeight="1">
      <c r="A3" s="213"/>
      <c r="B3" s="74"/>
      <c r="C3" s="74"/>
      <c r="D3" s="213"/>
      <c r="E3" s="213"/>
      <c r="F3" s="213"/>
      <c r="G3" s="269" t="s">
        <v>230</v>
      </c>
    </row>
    <row r="4" spans="1:7" ht="62.25" customHeight="1">
      <c r="A4" s="118" t="s">
        <v>102</v>
      </c>
      <c r="B4" s="119" t="s">
        <v>7</v>
      </c>
      <c r="C4" s="43" t="s">
        <v>386</v>
      </c>
      <c r="D4" s="43" t="s">
        <v>394</v>
      </c>
      <c r="E4" s="43" t="s">
        <v>395</v>
      </c>
      <c r="F4" s="120" t="s">
        <v>294</v>
      </c>
      <c r="G4" s="120" t="s">
        <v>193</v>
      </c>
    </row>
    <row r="5" spans="1:7" ht="23.25" customHeight="1">
      <c r="A5" s="121">
        <v>1</v>
      </c>
      <c r="B5" s="122">
        <v>2</v>
      </c>
      <c r="C5" s="122">
        <v>3</v>
      </c>
      <c r="D5" s="122">
        <v>4</v>
      </c>
      <c r="E5" s="122">
        <v>5</v>
      </c>
      <c r="F5" s="122">
        <v>6</v>
      </c>
      <c r="G5" s="122">
        <v>7</v>
      </c>
    </row>
    <row r="6" spans="1:7" ht="39" customHeight="1">
      <c r="A6" s="123" t="s">
        <v>49</v>
      </c>
      <c r="B6" s="124">
        <v>4000</v>
      </c>
      <c r="C6" s="194">
        <f>C10+C19+C25</f>
        <v>363</v>
      </c>
      <c r="D6" s="194">
        <f t="shared" ref="D6:E6" si="0">D10+D19+D25</f>
        <v>19787</v>
      </c>
      <c r="E6" s="194">
        <f t="shared" si="0"/>
        <v>373</v>
      </c>
      <c r="F6" s="104">
        <f>E6-D6</f>
        <v>-19414</v>
      </c>
      <c r="G6" s="125">
        <f>(E6/D6)*100</f>
        <v>1.8850760600394196</v>
      </c>
    </row>
    <row r="7" spans="1:7" ht="33" hidden="1" customHeight="1">
      <c r="A7" s="164" t="s">
        <v>0</v>
      </c>
      <c r="B7" s="165">
        <v>4010</v>
      </c>
      <c r="C7" s="195"/>
      <c r="D7" s="196"/>
      <c r="E7" s="196"/>
      <c r="F7" s="104">
        <f t="shared" ref="F7:F32" si="1">E7-D7</f>
        <v>0</v>
      </c>
      <c r="G7" s="125" t="e">
        <f t="shared" ref="G7:G14" si="2">(E7/D7)*100</f>
        <v>#DIV/0!</v>
      </c>
    </row>
    <row r="8" spans="1:7" ht="18" hidden="1" customHeight="1">
      <c r="A8" s="127"/>
      <c r="B8" s="122"/>
      <c r="C8" s="197"/>
      <c r="D8" s="198"/>
      <c r="E8" s="198"/>
      <c r="F8" s="104">
        <f t="shared" si="1"/>
        <v>0</v>
      </c>
      <c r="G8" s="125" t="e">
        <f t="shared" si="2"/>
        <v>#DIV/0!</v>
      </c>
    </row>
    <row r="9" spans="1:7" s="78" customFormat="1" ht="20.25" hidden="1" customHeight="1">
      <c r="A9" s="128"/>
      <c r="B9" s="129"/>
      <c r="C9" s="199"/>
      <c r="D9" s="198"/>
      <c r="E9" s="198"/>
      <c r="F9" s="104">
        <f t="shared" si="1"/>
        <v>0</v>
      </c>
      <c r="G9" s="125" t="e">
        <f t="shared" si="2"/>
        <v>#DIV/0!</v>
      </c>
    </row>
    <row r="10" spans="1:7" s="78" customFormat="1" ht="33.75" customHeight="1">
      <c r="A10" s="285" t="s">
        <v>1</v>
      </c>
      <c r="B10" s="286">
        <v>4020</v>
      </c>
      <c r="C10" s="194">
        <f>SUM(C11:C18)</f>
        <v>124</v>
      </c>
      <c r="D10" s="194">
        <f>SUM(D11:D18)</f>
        <v>19747</v>
      </c>
      <c r="E10" s="194">
        <f>SUM(E11:E18)</f>
        <v>301</v>
      </c>
      <c r="F10" s="194">
        <f t="shared" si="1"/>
        <v>-19446</v>
      </c>
      <c r="G10" s="125">
        <f t="shared" si="2"/>
        <v>1.5242821694434598</v>
      </c>
    </row>
    <row r="11" spans="1:7" s="78" customFormat="1" ht="20.25" hidden="1" customHeight="1">
      <c r="A11" s="271" t="s">
        <v>277</v>
      </c>
      <c r="B11" s="167"/>
      <c r="C11" s="270"/>
      <c r="D11" s="200"/>
      <c r="E11" s="200"/>
      <c r="F11" s="108">
        <f t="shared" si="1"/>
        <v>0</v>
      </c>
      <c r="G11" s="125" t="e">
        <f t="shared" si="2"/>
        <v>#DIV/0!</v>
      </c>
    </row>
    <row r="12" spans="1:7" s="78" customFormat="1" ht="20.25" hidden="1" customHeight="1">
      <c r="A12" s="272" t="s">
        <v>278</v>
      </c>
      <c r="B12" s="167"/>
      <c r="C12" s="270"/>
      <c r="D12" s="200"/>
      <c r="E12" s="200"/>
      <c r="F12" s="108">
        <f t="shared" si="1"/>
        <v>0</v>
      </c>
      <c r="G12" s="125" t="e">
        <f t="shared" si="2"/>
        <v>#DIV/0!</v>
      </c>
    </row>
    <row r="13" spans="1:7" s="78" customFormat="1" ht="20.25" hidden="1" customHeight="1">
      <c r="A13" s="272" t="s">
        <v>279</v>
      </c>
      <c r="B13" s="167"/>
      <c r="C13" s="270"/>
      <c r="D13" s="200"/>
      <c r="E13" s="200"/>
      <c r="F13" s="108">
        <f t="shared" si="1"/>
        <v>0</v>
      </c>
      <c r="G13" s="125" t="e">
        <f t="shared" si="2"/>
        <v>#DIV/0!</v>
      </c>
    </row>
    <row r="14" spans="1:7" s="78" customFormat="1" ht="24.75" customHeight="1">
      <c r="A14" s="128" t="s">
        <v>425</v>
      </c>
      <c r="B14" s="167"/>
      <c r="C14" s="270"/>
      <c r="D14" s="434">
        <v>19747</v>
      </c>
      <c r="E14" s="200"/>
      <c r="F14" s="108">
        <f t="shared" si="1"/>
        <v>-19747</v>
      </c>
      <c r="G14" s="126">
        <f t="shared" si="2"/>
        <v>0</v>
      </c>
    </row>
    <row r="15" spans="1:7" s="78" customFormat="1" ht="24.75" customHeight="1">
      <c r="A15" s="128" t="s">
        <v>328</v>
      </c>
      <c r="B15" s="167"/>
      <c r="C15" s="270"/>
      <c r="D15" s="434"/>
      <c r="E15" s="200">
        <v>261</v>
      </c>
      <c r="F15" s="108">
        <f t="shared" si="1"/>
        <v>261</v>
      </c>
      <c r="G15" s="126"/>
    </row>
    <row r="16" spans="1:7" s="78" customFormat="1" ht="24.75" customHeight="1">
      <c r="A16" s="423" t="s">
        <v>412</v>
      </c>
      <c r="B16" s="167"/>
      <c r="C16" s="270"/>
      <c r="D16" s="200"/>
      <c r="E16" s="200">
        <v>40</v>
      </c>
      <c r="F16" s="108">
        <f t="shared" si="1"/>
        <v>40</v>
      </c>
      <c r="G16" s="126"/>
    </row>
    <row r="17" spans="1:7" s="78" customFormat="1" ht="24.75" customHeight="1">
      <c r="A17" s="273" t="s">
        <v>422</v>
      </c>
      <c r="B17" s="167"/>
      <c r="C17" s="274">
        <v>21</v>
      </c>
      <c r="D17" s="200"/>
      <c r="E17" s="200"/>
      <c r="F17" s="108">
        <f t="shared" si="1"/>
        <v>0</v>
      </c>
      <c r="G17" s="126"/>
    </row>
    <row r="18" spans="1:7" s="78" customFormat="1" ht="24" customHeight="1">
      <c r="A18" s="128" t="s">
        <v>396</v>
      </c>
      <c r="B18" s="129"/>
      <c r="C18" s="199">
        <v>103</v>
      </c>
      <c r="D18" s="200"/>
      <c r="E18" s="200"/>
      <c r="F18" s="104">
        <f t="shared" si="1"/>
        <v>0</v>
      </c>
      <c r="G18" s="125"/>
    </row>
    <row r="19" spans="1:7" s="78" customFormat="1" ht="38.25" customHeight="1">
      <c r="A19" s="285" t="s">
        <v>15</v>
      </c>
      <c r="B19" s="286">
        <v>4030</v>
      </c>
      <c r="C19" s="288">
        <f>SUM(C20:C21)</f>
        <v>34</v>
      </c>
      <c r="D19" s="287">
        <f t="shared" ref="D19:E19" si="3">SUM(D20:D21)</f>
        <v>40</v>
      </c>
      <c r="E19" s="287">
        <f t="shared" si="3"/>
        <v>48</v>
      </c>
      <c r="F19" s="104">
        <f t="shared" si="1"/>
        <v>8</v>
      </c>
      <c r="G19" s="125">
        <f t="shared" ref="G19:G24" si="4">(E19/D19)*100</f>
        <v>120</v>
      </c>
    </row>
    <row r="20" spans="1:7" s="78" customFormat="1" ht="24.75" customHeight="1">
      <c r="A20" s="128" t="s">
        <v>280</v>
      </c>
      <c r="B20" s="129"/>
      <c r="C20" s="199">
        <v>34</v>
      </c>
      <c r="D20" s="200">
        <v>40</v>
      </c>
      <c r="E20" s="200">
        <v>48</v>
      </c>
      <c r="F20" s="108">
        <f t="shared" si="1"/>
        <v>8</v>
      </c>
      <c r="G20" s="126">
        <f t="shared" si="4"/>
        <v>120</v>
      </c>
    </row>
    <row r="21" spans="1:7" s="78" customFormat="1" ht="20.25" hidden="1" customHeight="1">
      <c r="A21" s="128"/>
      <c r="B21" s="129"/>
      <c r="C21" s="199"/>
      <c r="D21" s="200"/>
      <c r="E21" s="200"/>
      <c r="F21" s="104">
        <f t="shared" si="1"/>
        <v>0</v>
      </c>
      <c r="G21" s="125" t="e">
        <f t="shared" si="4"/>
        <v>#DIV/0!</v>
      </c>
    </row>
    <row r="22" spans="1:7" s="78" customFormat="1" ht="31.5" hidden="1" customHeight="1">
      <c r="A22" s="166" t="s">
        <v>2</v>
      </c>
      <c r="B22" s="167">
        <v>4040</v>
      </c>
      <c r="C22" s="201"/>
      <c r="D22" s="202"/>
      <c r="E22" s="202"/>
      <c r="F22" s="104">
        <f t="shared" si="1"/>
        <v>0</v>
      </c>
      <c r="G22" s="125" t="e">
        <f t="shared" si="4"/>
        <v>#DIV/0!</v>
      </c>
    </row>
    <row r="23" spans="1:7" s="78" customFormat="1" ht="24" hidden="1" customHeight="1">
      <c r="A23" s="130"/>
      <c r="B23" s="131"/>
      <c r="C23" s="203"/>
      <c r="D23" s="204"/>
      <c r="E23" s="204"/>
      <c r="F23" s="104">
        <f t="shared" si="1"/>
        <v>0</v>
      </c>
      <c r="G23" s="125" t="e">
        <f t="shared" si="4"/>
        <v>#DIV/0!</v>
      </c>
    </row>
    <row r="24" spans="1:7" s="78" customFormat="1" ht="22.5" hidden="1" customHeight="1">
      <c r="A24" s="130"/>
      <c r="B24" s="131"/>
      <c r="C24" s="203"/>
      <c r="D24" s="204"/>
      <c r="E24" s="204"/>
      <c r="F24" s="104">
        <f t="shared" si="1"/>
        <v>0</v>
      </c>
      <c r="G24" s="125" t="e">
        <f t="shared" si="4"/>
        <v>#DIV/0!</v>
      </c>
    </row>
    <row r="25" spans="1:7" s="78" customFormat="1" ht="40.5" customHeight="1">
      <c r="A25" s="285" t="s">
        <v>41</v>
      </c>
      <c r="B25" s="286">
        <v>4050</v>
      </c>
      <c r="C25" s="194">
        <f>SUM(C26:C33)</f>
        <v>205</v>
      </c>
      <c r="D25" s="194">
        <f>SUM(D26:D28)</f>
        <v>0</v>
      </c>
      <c r="E25" s="194">
        <f>SUM(E26:E33)</f>
        <v>24</v>
      </c>
      <c r="F25" s="194">
        <f t="shared" si="1"/>
        <v>24</v>
      </c>
      <c r="G25" s="125"/>
    </row>
    <row r="26" spans="1:7" s="78" customFormat="1" ht="20.25" hidden="1" customHeight="1">
      <c r="A26" s="275" t="s">
        <v>323</v>
      </c>
      <c r="B26" s="167"/>
      <c r="C26" s="270"/>
      <c r="D26" s="205"/>
      <c r="E26" s="205"/>
      <c r="F26" s="104">
        <f t="shared" si="1"/>
        <v>0</v>
      </c>
      <c r="G26" s="125"/>
    </row>
    <row r="27" spans="1:7" s="78" customFormat="1" ht="24.75" customHeight="1">
      <c r="A27" s="275" t="s">
        <v>423</v>
      </c>
      <c r="B27" s="167"/>
      <c r="C27" s="270">
        <v>15</v>
      </c>
      <c r="D27" s="205"/>
      <c r="E27" s="200">
        <v>13</v>
      </c>
      <c r="F27" s="108">
        <f t="shared" si="1"/>
        <v>13</v>
      </c>
      <c r="G27" s="125"/>
    </row>
    <row r="28" spans="1:7" s="78" customFormat="1" ht="20.25" hidden="1" customHeight="1">
      <c r="A28" s="128"/>
      <c r="B28" s="129"/>
      <c r="C28" s="199"/>
      <c r="D28" s="200"/>
      <c r="E28" s="200"/>
      <c r="F28" s="108">
        <f t="shared" si="1"/>
        <v>0</v>
      </c>
      <c r="G28" s="126" t="e">
        <f t="shared" ref="G28:G30" si="5">(E28/D28)*100</f>
        <v>#DIV/0!</v>
      </c>
    </row>
    <row r="29" spans="1:7" s="78" customFormat="1" ht="24.75" hidden="1" customHeight="1">
      <c r="A29" s="166" t="s">
        <v>124</v>
      </c>
      <c r="B29" s="167">
        <v>4060</v>
      </c>
      <c r="C29" s="201"/>
      <c r="D29" s="202"/>
      <c r="E29" s="202"/>
      <c r="F29" s="108">
        <f t="shared" si="1"/>
        <v>0</v>
      </c>
      <c r="G29" s="125" t="e">
        <f t="shared" si="5"/>
        <v>#DIV/0!</v>
      </c>
    </row>
    <row r="30" spans="1:7" s="78" customFormat="1" ht="12" hidden="1" customHeight="1">
      <c r="A30" s="128"/>
      <c r="B30" s="129"/>
      <c r="C30" s="199"/>
      <c r="D30" s="200"/>
      <c r="E30" s="200"/>
      <c r="F30" s="108">
        <f t="shared" si="1"/>
        <v>0</v>
      </c>
      <c r="G30" s="126" t="e">
        <f t="shared" si="5"/>
        <v>#DIV/0!</v>
      </c>
    </row>
    <row r="31" spans="1:7" s="78" customFormat="1" ht="24" customHeight="1">
      <c r="A31" s="128" t="s">
        <v>413</v>
      </c>
      <c r="B31" s="129"/>
      <c r="C31" s="199"/>
      <c r="D31" s="200"/>
      <c r="E31" s="200">
        <v>3</v>
      </c>
      <c r="F31" s="108">
        <f t="shared" si="1"/>
        <v>3</v>
      </c>
      <c r="G31" s="126"/>
    </row>
    <row r="32" spans="1:7" s="78" customFormat="1" ht="24" customHeight="1">
      <c r="A32" s="128" t="s">
        <v>412</v>
      </c>
      <c r="B32" s="129"/>
      <c r="C32" s="199"/>
      <c r="D32" s="200"/>
      <c r="E32" s="200">
        <v>8</v>
      </c>
      <c r="F32" s="108">
        <f t="shared" si="1"/>
        <v>8</v>
      </c>
      <c r="G32" s="126"/>
    </row>
    <row r="33" spans="1:7" s="78" customFormat="1" ht="24" customHeight="1">
      <c r="A33" s="128" t="s">
        <v>397</v>
      </c>
      <c r="B33" s="129"/>
      <c r="C33" s="199">
        <v>190</v>
      </c>
      <c r="D33" s="198"/>
      <c r="E33" s="198"/>
      <c r="F33" s="126">
        <f t="shared" ref="F33" si="6">E33-D33</f>
        <v>0</v>
      </c>
      <c r="G33" s="126"/>
    </row>
    <row r="34" spans="1:7" ht="38.25" customHeight="1">
      <c r="A34" s="132"/>
      <c r="B34" s="133"/>
      <c r="C34" s="133"/>
      <c r="D34" s="134"/>
      <c r="E34" s="135"/>
      <c r="F34" s="135"/>
      <c r="G34" s="135"/>
    </row>
    <row r="35" spans="1:7" s="262" customFormat="1" ht="26.25" customHeight="1">
      <c r="A35" s="259" t="s">
        <v>293</v>
      </c>
      <c r="B35" s="486" t="s">
        <v>57</v>
      </c>
      <c r="C35" s="486"/>
      <c r="D35" s="486"/>
      <c r="E35" s="276"/>
      <c r="F35" s="462" t="s">
        <v>380</v>
      </c>
      <c r="G35" s="462"/>
    </row>
    <row r="36" spans="1:7" s="277" customFormat="1" ht="15.6">
      <c r="A36" s="223" t="s">
        <v>179</v>
      </c>
      <c r="B36" s="458" t="s">
        <v>46</v>
      </c>
      <c r="C36" s="458"/>
      <c r="D36" s="458"/>
      <c r="E36" s="224"/>
      <c r="F36" s="459" t="s">
        <v>115</v>
      </c>
      <c r="G36" s="459"/>
    </row>
    <row r="37" spans="1:7">
      <c r="A37" s="132"/>
      <c r="B37" s="133"/>
      <c r="C37" s="133"/>
      <c r="D37" s="134"/>
      <c r="E37" s="135"/>
      <c r="F37" s="135"/>
      <c r="G37" s="135"/>
    </row>
    <row r="38" spans="1:7">
      <c r="A38" s="132"/>
      <c r="B38" s="133"/>
      <c r="C38" s="133"/>
      <c r="D38" s="134"/>
      <c r="E38" s="135"/>
      <c r="F38" s="135"/>
      <c r="G38" s="135"/>
    </row>
    <row r="39" spans="1:7">
      <c r="A39" s="132"/>
      <c r="B39" s="133"/>
      <c r="C39" s="133"/>
      <c r="D39" s="134"/>
      <c r="E39" s="135"/>
      <c r="F39" s="135"/>
      <c r="G39" s="135"/>
    </row>
    <row r="40" spans="1:7">
      <c r="A40" s="132"/>
      <c r="B40" s="133"/>
      <c r="C40" s="133"/>
      <c r="D40" s="134"/>
      <c r="E40" s="135"/>
      <c r="F40" s="135"/>
      <c r="G40" s="135"/>
    </row>
    <row r="41" spans="1:7">
      <c r="A41" s="132"/>
      <c r="B41" s="133"/>
      <c r="C41" s="133"/>
      <c r="D41" s="134"/>
      <c r="E41" s="135"/>
      <c r="F41" s="135"/>
      <c r="G41" s="135"/>
    </row>
    <row r="42" spans="1:7">
      <c r="A42" s="132"/>
      <c r="B42" s="133"/>
      <c r="C42" s="133"/>
      <c r="D42" s="134"/>
      <c r="E42" s="135"/>
      <c r="F42" s="135"/>
      <c r="G42" s="135"/>
    </row>
    <row r="43" spans="1:7">
      <c r="A43" s="132"/>
      <c r="B43" s="133"/>
      <c r="C43" s="133"/>
      <c r="D43" s="134"/>
      <c r="E43" s="135"/>
      <c r="F43" s="135"/>
      <c r="G43" s="135"/>
    </row>
    <row r="44" spans="1:7">
      <c r="A44" s="132"/>
      <c r="B44" s="133"/>
      <c r="C44" s="133"/>
      <c r="D44" s="134"/>
      <c r="E44" s="135"/>
      <c r="F44" s="135"/>
      <c r="G44" s="135"/>
    </row>
    <row r="45" spans="1:7">
      <c r="A45" s="132"/>
      <c r="B45" s="133"/>
      <c r="C45" s="133"/>
      <c r="D45" s="134"/>
      <c r="E45" s="135"/>
      <c r="F45" s="135"/>
      <c r="G45" s="135"/>
    </row>
    <row r="46" spans="1:7">
      <c r="A46" s="132"/>
      <c r="B46" s="133"/>
      <c r="C46" s="133"/>
      <c r="D46" s="134"/>
      <c r="E46" s="135"/>
      <c r="F46" s="135"/>
      <c r="G46" s="135"/>
    </row>
    <row r="47" spans="1:7">
      <c r="A47" s="132"/>
      <c r="B47" s="133"/>
      <c r="C47" s="133"/>
      <c r="D47" s="134"/>
      <c r="E47" s="135"/>
      <c r="F47" s="135"/>
      <c r="G47" s="135"/>
    </row>
    <row r="48" spans="1:7">
      <c r="A48" s="132"/>
      <c r="B48" s="133"/>
      <c r="C48" s="133"/>
      <c r="D48" s="134"/>
      <c r="E48" s="135"/>
      <c r="F48" s="135"/>
      <c r="G48" s="135"/>
    </row>
    <row r="49" spans="1:7">
      <c r="A49" s="132"/>
      <c r="B49" s="133"/>
      <c r="C49" s="133"/>
      <c r="D49" s="134"/>
      <c r="E49" s="135"/>
      <c r="F49" s="135"/>
      <c r="G49" s="135"/>
    </row>
    <row r="50" spans="1:7">
      <c r="A50" s="132"/>
      <c r="B50" s="133"/>
      <c r="C50" s="133"/>
      <c r="D50" s="134"/>
      <c r="E50" s="135"/>
      <c r="F50" s="135"/>
      <c r="G50" s="135"/>
    </row>
    <row r="51" spans="1:7">
      <c r="A51" s="132"/>
      <c r="B51" s="133"/>
      <c r="C51" s="133"/>
      <c r="D51" s="134"/>
      <c r="E51" s="135"/>
      <c r="F51" s="135"/>
      <c r="G51" s="135"/>
    </row>
    <row r="52" spans="1:7">
      <c r="A52" s="132"/>
      <c r="B52" s="133"/>
      <c r="C52" s="133"/>
      <c r="D52" s="134"/>
      <c r="E52" s="135"/>
      <c r="F52" s="135"/>
      <c r="G52" s="135"/>
    </row>
    <row r="53" spans="1:7">
      <c r="A53" s="132"/>
      <c r="B53" s="133"/>
      <c r="C53" s="133"/>
      <c r="D53" s="134"/>
      <c r="E53" s="135"/>
      <c r="F53" s="135"/>
      <c r="G53" s="135"/>
    </row>
    <row r="54" spans="1:7">
      <c r="A54" s="132"/>
      <c r="B54" s="133"/>
      <c r="C54" s="133"/>
      <c r="D54" s="134"/>
      <c r="E54" s="135"/>
      <c r="F54" s="135"/>
      <c r="G54" s="135"/>
    </row>
    <row r="55" spans="1:7">
      <c r="A55" s="132"/>
      <c r="B55" s="133"/>
      <c r="C55" s="133"/>
      <c r="D55" s="134"/>
      <c r="E55" s="135"/>
      <c r="F55" s="135"/>
      <c r="G55" s="135"/>
    </row>
    <row r="56" spans="1:7">
      <c r="A56" s="132"/>
      <c r="B56" s="133"/>
      <c r="C56" s="133"/>
      <c r="D56" s="134"/>
      <c r="E56" s="135"/>
      <c r="F56" s="135"/>
      <c r="G56" s="135"/>
    </row>
    <row r="57" spans="1:7">
      <c r="A57" s="132"/>
      <c r="B57" s="133"/>
      <c r="C57" s="133"/>
      <c r="D57" s="134"/>
      <c r="E57" s="135"/>
      <c r="F57" s="135"/>
      <c r="G57" s="135"/>
    </row>
    <row r="58" spans="1:7">
      <c r="A58" s="132"/>
      <c r="B58" s="133"/>
      <c r="C58" s="133"/>
      <c r="D58" s="134"/>
      <c r="E58" s="135"/>
      <c r="F58" s="135"/>
      <c r="G58" s="135"/>
    </row>
    <row r="59" spans="1:7">
      <c r="A59" s="132"/>
      <c r="B59" s="133"/>
      <c r="C59" s="133"/>
      <c r="D59" s="134"/>
      <c r="E59" s="135"/>
      <c r="F59" s="135"/>
      <c r="G59" s="135"/>
    </row>
    <row r="60" spans="1:7">
      <c r="A60" s="132"/>
      <c r="B60" s="133"/>
      <c r="C60" s="133"/>
      <c r="D60" s="134"/>
      <c r="E60" s="135"/>
      <c r="F60" s="135"/>
      <c r="G60" s="135"/>
    </row>
    <row r="61" spans="1:7">
      <c r="A61" s="132"/>
      <c r="B61" s="133"/>
      <c r="C61" s="133"/>
      <c r="D61" s="134"/>
      <c r="E61" s="135"/>
      <c r="F61" s="135"/>
      <c r="G61" s="135"/>
    </row>
    <row r="62" spans="1:7">
      <c r="A62" s="132"/>
      <c r="B62" s="133"/>
      <c r="C62" s="133"/>
      <c r="D62" s="134"/>
      <c r="E62" s="135"/>
      <c r="F62" s="135"/>
      <c r="G62" s="135"/>
    </row>
    <row r="63" spans="1:7">
      <c r="A63" s="132"/>
      <c r="B63" s="133"/>
      <c r="C63" s="133"/>
      <c r="D63" s="134"/>
      <c r="E63" s="135"/>
      <c r="F63" s="135"/>
      <c r="G63" s="135"/>
    </row>
    <row r="64" spans="1:7">
      <c r="A64" s="132"/>
      <c r="B64" s="133"/>
      <c r="C64" s="133"/>
      <c r="D64" s="134"/>
      <c r="E64" s="135"/>
      <c r="F64" s="135"/>
      <c r="G64" s="135"/>
    </row>
    <row r="65" spans="1:7">
      <c r="A65" s="132"/>
      <c r="B65" s="133"/>
      <c r="C65" s="133"/>
      <c r="D65" s="134"/>
      <c r="E65" s="135"/>
      <c r="F65" s="135"/>
      <c r="G65" s="135"/>
    </row>
    <row r="66" spans="1:7">
      <c r="A66" s="132"/>
      <c r="D66" s="136"/>
      <c r="E66" s="137"/>
      <c r="F66" s="137"/>
      <c r="G66" s="137"/>
    </row>
    <row r="67" spans="1:7">
      <c r="A67" s="91"/>
      <c r="D67" s="136"/>
      <c r="E67" s="137"/>
      <c r="F67" s="137"/>
      <c r="G67" s="137"/>
    </row>
    <row r="68" spans="1:7">
      <c r="A68" s="91"/>
      <c r="D68" s="136"/>
      <c r="E68" s="137"/>
      <c r="F68" s="137"/>
      <c r="G68" s="137"/>
    </row>
    <row r="69" spans="1:7">
      <c r="A69" s="91"/>
      <c r="D69" s="136"/>
      <c r="E69" s="137"/>
      <c r="F69" s="137"/>
      <c r="G69" s="137"/>
    </row>
    <row r="70" spans="1:7">
      <c r="A70" s="91"/>
      <c r="D70" s="136"/>
      <c r="E70" s="137"/>
      <c r="F70" s="137"/>
      <c r="G70" s="137"/>
    </row>
    <row r="71" spans="1:7">
      <c r="A71" s="91"/>
      <c r="D71" s="136"/>
      <c r="E71" s="137"/>
      <c r="F71" s="137"/>
      <c r="G71" s="137"/>
    </row>
    <row r="72" spans="1:7">
      <c r="A72" s="91"/>
      <c r="D72" s="136"/>
      <c r="E72" s="137"/>
      <c r="F72" s="137"/>
      <c r="G72" s="137"/>
    </row>
    <row r="73" spans="1:7">
      <c r="A73" s="91"/>
      <c r="D73" s="136"/>
      <c r="E73" s="137"/>
      <c r="F73" s="137"/>
      <c r="G73" s="137"/>
    </row>
    <row r="74" spans="1:7">
      <c r="A74" s="91"/>
      <c r="D74" s="136"/>
      <c r="E74" s="137"/>
      <c r="F74" s="137"/>
      <c r="G74" s="137"/>
    </row>
    <row r="75" spans="1:7">
      <c r="A75" s="91"/>
      <c r="D75" s="136"/>
      <c r="E75" s="137"/>
      <c r="F75" s="137"/>
      <c r="G75" s="137"/>
    </row>
    <row r="76" spans="1:7">
      <c r="A76" s="91"/>
      <c r="D76" s="136"/>
      <c r="E76" s="137"/>
      <c r="F76" s="137"/>
      <c r="G76" s="137"/>
    </row>
    <row r="77" spans="1:7">
      <c r="A77" s="91"/>
      <c r="D77" s="136"/>
      <c r="E77" s="137"/>
      <c r="F77" s="137"/>
      <c r="G77" s="137"/>
    </row>
    <row r="78" spans="1:7">
      <c r="A78" s="91"/>
      <c r="D78" s="136"/>
      <c r="E78" s="137"/>
      <c r="F78" s="137"/>
      <c r="G78" s="137"/>
    </row>
    <row r="79" spans="1:7">
      <c r="A79" s="91"/>
      <c r="D79" s="136"/>
      <c r="E79" s="137"/>
      <c r="F79" s="137"/>
      <c r="G79" s="137"/>
    </row>
    <row r="80" spans="1:7">
      <c r="A80" s="91"/>
      <c r="D80" s="136"/>
      <c r="E80" s="137"/>
      <c r="F80" s="137"/>
      <c r="G80" s="137"/>
    </row>
    <row r="81" spans="1:7">
      <c r="A81" s="91"/>
      <c r="D81" s="136"/>
      <c r="E81" s="137"/>
      <c r="F81" s="137"/>
      <c r="G81" s="137"/>
    </row>
    <row r="82" spans="1:7">
      <c r="A82" s="91"/>
      <c r="D82" s="136"/>
      <c r="E82" s="137"/>
      <c r="F82" s="137"/>
      <c r="G82" s="137"/>
    </row>
    <row r="83" spans="1:7">
      <c r="A83" s="91"/>
      <c r="D83" s="136"/>
      <c r="E83" s="137"/>
      <c r="F83" s="137"/>
      <c r="G83" s="137"/>
    </row>
    <row r="84" spans="1:7">
      <c r="A84" s="91"/>
      <c r="D84" s="136"/>
      <c r="E84" s="137"/>
      <c r="F84" s="137"/>
      <c r="G84" s="137"/>
    </row>
    <row r="85" spans="1:7">
      <c r="A85" s="91"/>
      <c r="D85" s="136"/>
      <c r="E85" s="137"/>
      <c r="F85" s="137"/>
      <c r="G85" s="137"/>
    </row>
    <row r="86" spans="1:7">
      <c r="A86" s="91"/>
      <c r="D86" s="136"/>
      <c r="E86" s="137"/>
      <c r="F86" s="137"/>
      <c r="G86" s="137"/>
    </row>
    <row r="87" spans="1:7">
      <c r="A87" s="91"/>
      <c r="D87" s="136"/>
      <c r="E87" s="137"/>
      <c r="F87" s="137"/>
      <c r="G87" s="137"/>
    </row>
    <row r="88" spans="1:7">
      <c r="A88" s="91"/>
      <c r="D88" s="136"/>
      <c r="E88" s="137"/>
      <c r="F88" s="137"/>
      <c r="G88" s="137"/>
    </row>
    <row r="89" spans="1:7">
      <c r="A89" s="91"/>
    </row>
    <row r="90" spans="1:7">
      <c r="A90" s="92"/>
    </row>
    <row r="91" spans="1:7">
      <c r="A91" s="92"/>
    </row>
    <row r="92" spans="1:7">
      <c r="A92" s="92"/>
    </row>
    <row r="93" spans="1:7">
      <c r="A93" s="92"/>
    </row>
    <row r="94" spans="1:7">
      <c r="A94" s="92"/>
    </row>
    <row r="95" spans="1:7">
      <c r="A95" s="92"/>
    </row>
    <row r="96" spans="1:7">
      <c r="A96" s="92"/>
    </row>
    <row r="97" spans="1:1">
      <c r="A97" s="92"/>
    </row>
    <row r="98" spans="1:1">
      <c r="A98" s="92"/>
    </row>
    <row r="99" spans="1:1">
      <c r="A99" s="92"/>
    </row>
    <row r="100" spans="1:1">
      <c r="A100" s="92"/>
    </row>
    <row r="101" spans="1:1">
      <c r="A101" s="92"/>
    </row>
    <row r="102" spans="1:1">
      <c r="A102" s="92"/>
    </row>
    <row r="103" spans="1:1">
      <c r="A103" s="92"/>
    </row>
    <row r="104" spans="1:1">
      <c r="A104" s="92"/>
    </row>
    <row r="105" spans="1:1">
      <c r="A105" s="92"/>
    </row>
    <row r="106" spans="1:1">
      <c r="A106" s="92"/>
    </row>
    <row r="107" spans="1:1">
      <c r="A107" s="92"/>
    </row>
    <row r="108" spans="1:1">
      <c r="A108" s="92"/>
    </row>
    <row r="109" spans="1:1">
      <c r="A109" s="92"/>
    </row>
    <row r="110" spans="1:1">
      <c r="A110" s="92"/>
    </row>
    <row r="111" spans="1:1">
      <c r="A111" s="92"/>
    </row>
    <row r="112" spans="1:1">
      <c r="A112" s="92"/>
    </row>
    <row r="113" spans="1:1">
      <c r="A113" s="92"/>
    </row>
    <row r="114" spans="1:1">
      <c r="A114" s="92"/>
    </row>
    <row r="115" spans="1:1">
      <c r="A115" s="92"/>
    </row>
    <row r="116" spans="1:1">
      <c r="A116" s="92"/>
    </row>
    <row r="117" spans="1:1">
      <c r="A117" s="92"/>
    </row>
    <row r="118" spans="1:1">
      <c r="A118" s="92"/>
    </row>
    <row r="119" spans="1:1">
      <c r="A119" s="92"/>
    </row>
    <row r="120" spans="1:1">
      <c r="A120" s="92"/>
    </row>
    <row r="121" spans="1:1">
      <c r="A121" s="92"/>
    </row>
    <row r="122" spans="1:1">
      <c r="A122" s="92"/>
    </row>
    <row r="123" spans="1:1">
      <c r="A123" s="92"/>
    </row>
    <row r="124" spans="1:1">
      <c r="A124" s="92"/>
    </row>
    <row r="125" spans="1:1">
      <c r="A125" s="92"/>
    </row>
    <row r="126" spans="1:1">
      <c r="A126" s="92"/>
    </row>
    <row r="127" spans="1:1">
      <c r="A127" s="92"/>
    </row>
    <row r="128" spans="1:1">
      <c r="A128" s="92"/>
    </row>
    <row r="129" spans="1:1">
      <c r="A129" s="92"/>
    </row>
    <row r="130" spans="1:1">
      <c r="A130" s="92"/>
    </row>
    <row r="131" spans="1:1">
      <c r="A131" s="92"/>
    </row>
    <row r="132" spans="1:1">
      <c r="A132" s="92"/>
    </row>
    <row r="133" spans="1:1">
      <c r="A133" s="92"/>
    </row>
    <row r="134" spans="1:1">
      <c r="A134" s="92"/>
    </row>
    <row r="135" spans="1:1">
      <c r="A135" s="92"/>
    </row>
    <row r="136" spans="1:1">
      <c r="A136" s="92"/>
    </row>
    <row r="137" spans="1:1">
      <c r="A137" s="92"/>
    </row>
    <row r="138" spans="1:1">
      <c r="A138" s="92"/>
    </row>
    <row r="139" spans="1:1">
      <c r="A139" s="92"/>
    </row>
    <row r="140" spans="1:1">
      <c r="A140" s="92"/>
    </row>
    <row r="141" spans="1:1">
      <c r="A141" s="92"/>
    </row>
    <row r="142" spans="1:1">
      <c r="A142" s="92"/>
    </row>
    <row r="143" spans="1:1">
      <c r="A143" s="92"/>
    </row>
    <row r="144" spans="1:1">
      <c r="A144" s="92"/>
    </row>
    <row r="145" spans="1:1">
      <c r="A145" s="92"/>
    </row>
    <row r="146" spans="1:1">
      <c r="A146" s="92"/>
    </row>
    <row r="147" spans="1:1">
      <c r="A147" s="92"/>
    </row>
    <row r="148" spans="1:1">
      <c r="A148" s="92"/>
    </row>
    <row r="149" spans="1:1">
      <c r="A149" s="92"/>
    </row>
    <row r="150" spans="1:1">
      <c r="A150" s="92"/>
    </row>
    <row r="151" spans="1:1">
      <c r="A151" s="92"/>
    </row>
    <row r="152" spans="1:1">
      <c r="A152" s="92"/>
    </row>
    <row r="153" spans="1:1">
      <c r="A153" s="92"/>
    </row>
    <row r="154" spans="1:1">
      <c r="A154" s="92"/>
    </row>
    <row r="155" spans="1:1">
      <c r="A155" s="92"/>
    </row>
    <row r="156" spans="1:1">
      <c r="A156" s="92"/>
    </row>
    <row r="157" spans="1:1">
      <c r="A157" s="92"/>
    </row>
    <row r="158" spans="1:1">
      <c r="A158" s="92"/>
    </row>
    <row r="159" spans="1:1">
      <c r="A159" s="92"/>
    </row>
    <row r="160" spans="1:1">
      <c r="A160" s="92"/>
    </row>
    <row r="161" spans="1:1">
      <c r="A161" s="92"/>
    </row>
    <row r="162" spans="1:1">
      <c r="A162" s="92"/>
    </row>
    <row r="163" spans="1:1">
      <c r="A163" s="92"/>
    </row>
    <row r="164" spans="1:1">
      <c r="A164" s="92"/>
    </row>
    <row r="165" spans="1:1">
      <c r="A165" s="92"/>
    </row>
    <row r="166" spans="1:1">
      <c r="A166" s="92"/>
    </row>
    <row r="167" spans="1:1">
      <c r="A167" s="92"/>
    </row>
    <row r="168" spans="1:1">
      <c r="A168" s="92"/>
    </row>
    <row r="169" spans="1:1">
      <c r="A169" s="92"/>
    </row>
    <row r="170" spans="1:1">
      <c r="A170" s="92"/>
    </row>
    <row r="171" spans="1:1">
      <c r="A171" s="92"/>
    </row>
    <row r="172" spans="1:1">
      <c r="A172" s="92"/>
    </row>
    <row r="173" spans="1:1">
      <c r="A173" s="92"/>
    </row>
    <row r="174" spans="1:1">
      <c r="A174" s="92"/>
    </row>
    <row r="175" spans="1:1">
      <c r="A175" s="92"/>
    </row>
    <row r="176" spans="1:1">
      <c r="A176" s="92"/>
    </row>
    <row r="177" spans="1:1">
      <c r="A177" s="92"/>
    </row>
    <row r="178" spans="1:1">
      <c r="A178" s="92"/>
    </row>
    <row r="179" spans="1:1">
      <c r="A179" s="92"/>
    </row>
    <row r="180" spans="1:1">
      <c r="A180" s="92"/>
    </row>
    <row r="181" spans="1:1">
      <c r="A181" s="92"/>
    </row>
    <row r="182" spans="1:1">
      <c r="A182" s="92"/>
    </row>
    <row r="183" spans="1:1">
      <c r="A183" s="92"/>
    </row>
    <row r="184" spans="1:1">
      <c r="A184" s="92"/>
    </row>
    <row r="185" spans="1:1">
      <c r="A185" s="92"/>
    </row>
    <row r="186" spans="1:1">
      <c r="A186" s="92"/>
    </row>
    <row r="187" spans="1:1">
      <c r="A187" s="92"/>
    </row>
    <row r="188" spans="1:1">
      <c r="A188" s="92"/>
    </row>
    <row r="189" spans="1:1">
      <c r="A189" s="92"/>
    </row>
    <row r="190" spans="1:1">
      <c r="A190" s="92"/>
    </row>
    <row r="191" spans="1:1">
      <c r="A191" s="92"/>
    </row>
    <row r="192" spans="1:1">
      <c r="A192" s="92"/>
    </row>
    <row r="193" spans="1:1">
      <c r="A193" s="92"/>
    </row>
    <row r="194" spans="1:1">
      <c r="A194" s="92"/>
    </row>
    <row r="195" spans="1:1">
      <c r="A195" s="92"/>
    </row>
    <row r="196" spans="1:1">
      <c r="A196" s="92"/>
    </row>
    <row r="197" spans="1:1">
      <c r="A197" s="92"/>
    </row>
    <row r="198" spans="1:1">
      <c r="A198" s="92"/>
    </row>
    <row r="199" spans="1:1">
      <c r="A199" s="92"/>
    </row>
    <row r="200" spans="1:1">
      <c r="A200" s="92"/>
    </row>
    <row r="201" spans="1:1">
      <c r="A201" s="92"/>
    </row>
    <row r="202" spans="1:1">
      <c r="A202" s="92"/>
    </row>
    <row r="203" spans="1:1">
      <c r="A203" s="92"/>
    </row>
    <row r="204" spans="1:1">
      <c r="A204" s="92"/>
    </row>
    <row r="205" spans="1:1">
      <c r="A205" s="92"/>
    </row>
    <row r="206" spans="1:1">
      <c r="A206" s="92"/>
    </row>
    <row r="207" spans="1:1">
      <c r="A207" s="92"/>
    </row>
    <row r="208" spans="1:1">
      <c r="A208" s="92"/>
    </row>
    <row r="209" spans="1:1">
      <c r="A209" s="92"/>
    </row>
    <row r="210" spans="1:1">
      <c r="A210" s="92"/>
    </row>
    <row r="211" spans="1:1">
      <c r="A211" s="92"/>
    </row>
    <row r="212" spans="1:1">
      <c r="A212" s="92"/>
    </row>
    <row r="213" spans="1:1">
      <c r="A213" s="92"/>
    </row>
    <row r="214" spans="1:1">
      <c r="A214" s="92"/>
    </row>
    <row r="215" spans="1:1">
      <c r="A215" s="92"/>
    </row>
    <row r="216" spans="1:1">
      <c r="A216" s="92"/>
    </row>
    <row r="217" spans="1:1">
      <c r="A217" s="92"/>
    </row>
    <row r="218" spans="1:1">
      <c r="A218" s="92"/>
    </row>
    <row r="219" spans="1:1">
      <c r="A219" s="92"/>
    </row>
    <row r="220" spans="1:1">
      <c r="A220" s="92"/>
    </row>
    <row r="221" spans="1:1">
      <c r="A221" s="92"/>
    </row>
    <row r="222" spans="1:1">
      <c r="A222" s="92"/>
    </row>
    <row r="223" spans="1:1">
      <c r="A223" s="92"/>
    </row>
    <row r="224" spans="1:1">
      <c r="A224" s="92"/>
    </row>
    <row r="225" spans="1:1">
      <c r="A225" s="92"/>
    </row>
    <row r="226" spans="1:1">
      <c r="A226" s="92"/>
    </row>
    <row r="227" spans="1:1">
      <c r="A227" s="92"/>
    </row>
    <row r="228" spans="1:1">
      <c r="A228" s="92"/>
    </row>
    <row r="229" spans="1:1">
      <c r="A229" s="92"/>
    </row>
    <row r="230" spans="1:1">
      <c r="A230" s="92"/>
    </row>
    <row r="231" spans="1:1">
      <c r="A231" s="92"/>
    </row>
    <row r="232" spans="1:1">
      <c r="A232" s="92"/>
    </row>
    <row r="233" spans="1:1">
      <c r="A233" s="92"/>
    </row>
    <row r="234" spans="1:1">
      <c r="A234" s="92"/>
    </row>
    <row r="235" spans="1:1">
      <c r="A235" s="92"/>
    </row>
    <row r="236" spans="1:1">
      <c r="A236" s="92"/>
    </row>
    <row r="237" spans="1:1">
      <c r="A237" s="92"/>
    </row>
    <row r="238" spans="1:1">
      <c r="A238" s="92"/>
    </row>
    <row r="239" spans="1:1">
      <c r="A239" s="92"/>
    </row>
    <row r="240" spans="1:1">
      <c r="A240" s="92"/>
    </row>
    <row r="241" spans="1:1">
      <c r="A241" s="92"/>
    </row>
    <row r="242" spans="1:1">
      <c r="A242" s="92"/>
    </row>
    <row r="243" spans="1:1">
      <c r="A243" s="92"/>
    </row>
    <row r="244" spans="1:1">
      <c r="A244" s="92"/>
    </row>
    <row r="245" spans="1:1">
      <c r="A245" s="92"/>
    </row>
    <row r="246" spans="1:1">
      <c r="A246" s="92"/>
    </row>
    <row r="247" spans="1:1">
      <c r="A247" s="92"/>
    </row>
    <row r="248" spans="1:1">
      <c r="A248" s="92"/>
    </row>
    <row r="249" spans="1:1">
      <c r="A249" s="92"/>
    </row>
    <row r="250" spans="1:1">
      <c r="A250" s="92"/>
    </row>
    <row r="251" spans="1:1">
      <c r="A251" s="92"/>
    </row>
    <row r="252" spans="1:1">
      <c r="A252" s="92"/>
    </row>
    <row r="253" spans="1:1">
      <c r="A253" s="92"/>
    </row>
    <row r="254" spans="1:1">
      <c r="A254" s="92"/>
    </row>
    <row r="255" spans="1:1">
      <c r="A255" s="92"/>
    </row>
    <row r="256" spans="1:1">
      <c r="A256" s="92"/>
    </row>
  </sheetData>
  <sheetProtection algorithmName="SHA-512" hashValue="m7x41Ckup3UwuXwZL2GkGglgvORejbwl0OnvfeB067txCgqE6AhTNGyAzJZNq52janqDctmpCb4mLbX8deVRdg==" saltValue="ilITMmmoEe20BwszgRp+9w==" spinCount="100000" sheet="1" objects="1" scenarios="1" selectLockedCells="1" selectUnlockedCells="1"/>
  <mergeCells count="5">
    <mergeCell ref="B35:D35"/>
    <mergeCell ref="B36:D36"/>
    <mergeCell ref="F35:G35"/>
    <mergeCell ref="F36:G36"/>
    <mergeCell ref="A2:G2"/>
  </mergeCells>
  <pageMargins left="0.59055118110236227" right="0.59055118110236227" top="0.98425196850393704" bottom="0.59055118110236227" header="0.31496062992125984" footer="0.31496062992125984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1"/>
  <sheetViews>
    <sheetView view="pageBreakPreview" topLeftCell="A32" zoomScale="65" zoomScaleNormal="75" zoomScaleSheetLayoutView="65" workbookViewId="0">
      <selection activeCell="I13" sqref="I13:K13"/>
    </sheetView>
  </sheetViews>
  <sheetFormatPr defaultColWidth="9.109375" defaultRowHeight="18"/>
  <cols>
    <col min="1" max="1" width="44.88671875" style="9" customWidth="1"/>
    <col min="2" max="2" width="19.33203125" style="321" customWidth="1"/>
    <col min="3" max="3" width="15.88671875" style="9" customWidth="1"/>
    <col min="4" max="4" width="16.109375" style="9" customWidth="1"/>
    <col min="5" max="5" width="15.44140625" style="9" customWidth="1"/>
    <col min="6" max="6" width="16.5546875" style="9" customWidth="1"/>
    <col min="7" max="7" width="15.33203125" style="9" customWidth="1"/>
    <col min="8" max="8" width="16.5546875" style="9" customWidth="1"/>
    <col min="9" max="9" width="16.109375" style="9" customWidth="1"/>
    <col min="10" max="10" width="16.44140625" style="9" customWidth="1"/>
    <col min="11" max="11" width="16.5546875" style="9" customWidth="1"/>
    <col min="12" max="12" width="16.88671875" style="9" customWidth="1"/>
    <col min="13" max="15" width="16.6640625" style="9" customWidth="1"/>
    <col min="16" max="16384" width="9.109375" style="9"/>
  </cols>
  <sheetData>
    <row r="1" spans="1:15" ht="20.399999999999999">
      <c r="O1" s="350" t="s">
        <v>172</v>
      </c>
    </row>
    <row r="2" spans="1:15" s="425" customFormat="1" ht="27.75" customHeight="1">
      <c r="A2" s="553" t="s">
        <v>66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553"/>
      <c r="O2" s="553"/>
    </row>
    <row r="3" spans="1:15" s="425" customFormat="1" ht="27.75" customHeight="1">
      <c r="A3" s="553" t="s">
        <v>405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</row>
    <row r="4" spans="1:15" s="425" customFormat="1" ht="27.75" customHeight="1">
      <c r="A4" s="554" t="s">
        <v>297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554"/>
      <c r="O4" s="554"/>
    </row>
    <row r="5" spans="1:15" ht="21">
      <c r="A5" s="555"/>
      <c r="B5" s="555"/>
      <c r="C5" s="555"/>
      <c r="D5" s="555"/>
      <c r="E5" s="555"/>
      <c r="F5" s="555"/>
      <c r="G5" s="555"/>
      <c r="H5" s="555"/>
      <c r="I5" s="555"/>
      <c r="J5" s="555"/>
      <c r="K5" s="555"/>
      <c r="L5" s="555"/>
      <c r="M5" s="555"/>
      <c r="N5" s="555"/>
      <c r="O5" s="555"/>
    </row>
    <row r="6" spans="1:15" ht="41.25" customHeight="1">
      <c r="A6" s="544" t="s">
        <v>131</v>
      </c>
      <c r="B6" s="544"/>
      <c r="C6" s="544"/>
      <c r="D6" s="544"/>
      <c r="E6" s="544"/>
      <c r="F6" s="544"/>
      <c r="G6" s="544"/>
      <c r="H6" s="544"/>
      <c r="I6" s="544"/>
      <c r="J6" s="544"/>
      <c r="K6" s="544"/>
      <c r="L6" s="544"/>
      <c r="M6" s="544"/>
      <c r="N6" s="544"/>
      <c r="O6" s="544"/>
    </row>
    <row r="7" spans="1:15" ht="41.25" customHeight="1">
      <c r="A7" s="556" t="s">
        <v>113</v>
      </c>
      <c r="B7" s="556"/>
      <c r="C7" s="556"/>
      <c r="D7" s="556"/>
      <c r="E7" s="556"/>
      <c r="F7" s="556"/>
      <c r="G7" s="556"/>
      <c r="H7" s="556"/>
      <c r="I7" s="556"/>
      <c r="J7" s="556"/>
      <c r="K7" s="556"/>
      <c r="L7" s="556"/>
      <c r="M7" s="556"/>
      <c r="N7" s="556"/>
      <c r="O7" s="556"/>
    </row>
    <row r="8" spans="1:15" s="45" customFormat="1" ht="74.25" customHeight="1">
      <c r="A8" s="493" t="s">
        <v>102</v>
      </c>
      <c r="B8" s="493"/>
      <c r="C8" s="524" t="s">
        <v>398</v>
      </c>
      <c r="D8" s="524"/>
      <c r="E8" s="492"/>
      <c r="F8" s="491" t="s">
        <v>399</v>
      </c>
      <c r="G8" s="524"/>
      <c r="H8" s="492"/>
      <c r="I8" s="493" t="s">
        <v>400</v>
      </c>
      <c r="J8" s="493"/>
      <c r="K8" s="493"/>
      <c r="L8" s="493" t="s">
        <v>212</v>
      </c>
      <c r="M8" s="493"/>
      <c r="N8" s="491" t="s">
        <v>213</v>
      </c>
      <c r="O8" s="492"/>
    </row>
    <row r="9" spans="1:15" s="45" customFormat="1" ht="27.75" customHeight="1">
      <c r="A9" s="493">
        <v>1</v>
      </c>
      <c r="B9" s="493"/>
      <c r="C9" s="524">
        <v>2</v>
      </c>
      <c r="D9" s="524"/>
      <c r="E9" s="492"/>
      <c r="F9" s="491">
        <v>3</v>
      </c>
      <c r="G9" s="524"/>
      <c r="H9" s="492"/>
      <c r="I9" s="493">
        <v>4</v>
      </c>
      <c r="J9" s="493"/>
      <c r="K9" s="493"/>
      <c r="L9" s="491">
        <v>5</v>
      </c>
      <c r="M9" s="492"/>
      <c r="N9" s="493">
        <v>6</v>
      </c>
      <c r="O9" s="493"/>
    </row>
    <row r="10" spans="1:15" s="45" customFormat="1" ht="135.75" customHeight="1">
      <c r="A10" s="519" t="s">
        <v>344</v>
      </c>
      <c r="B10" s="519"/>
      <c r="C10" s="534">
        <v>217</v>
      </c>
      <c r="D10" s="535"/>
      <c r="E10" s="536"/>
      <c r="F10" s="534">
        <f>SUM(F11:H13)</f>
        <v>214</v>
      </c>
      <c r="G10" s="535"/>
      <c r="H10" s="536"/>
      <c r="I10" s="534">
        <f>SUM(I11:K13)</f>
        <v>216</v>
      </c>
      <c r="J10" s="535"/>
      <c r="K10" s="536"/>
      <c r="L10" s="523">
        <f t="shared" ref="L10:L25" si="0">I10-F10</f>
        <v>2</v>
      </c>
      <c r="M10" s="523"/>
      <c r="N10" s="526">
        <f t="shared" ref="N10:N25" si="1">IF(F10=0,0,I10/F10*100)</f>
        <v>100.93457943925233</v>
      </c>
      <c r="O10" s="527"/>
    </row>
    <row r="11" spans="1:15" s="45" customFormat="1" ht="33" customHeight="1">
      <c r="A11" s="514" t="s">
        <v>104</v>
      </c>
      <c r="B11" s="514"/>
      <c r="C11" s="494">
        <v>1</v>
      </c>
      <c r="D11" s="513"/>
      <c r="E11" s="495"/>
      <c r="F11" s="494">
        <v>1</v>
      </c>
      <c r="G11" s="513"/>
      <c r="H11" s="495"/>
      <c r="I11" s="494">
        <v>1</v>
      </c>
      <c r="J11" s="513"/>
      <c r="K11" s="495"/>
      <c r="L11" s="525">
        <f t="shared" si="0"/>
        <v>0</v>
      </c>
      <c r="M11" s="525"/>
      <c r="N11" s="515">
        <f t="shared" si="1"/>
        <v>100</v>
      </c>
      <c r="O11" s="516"/>
    </row>
    <row r="12" spans="1:15" s="45" customFormat="1" ht="33" customHeight="1">
      <c r="A12" s="514" t="s">
        <v>103</v>
      </c>
      <c r="B12" s="514"/>
      <c r="C12" s="494">
        <v>40</v>
      </c>
      <c r="D12" s="513"/>
      <c r="E12" s="495"/>
      <c r="F12" s="494">
        <v>40</v>
      </c>
      <c r="G12" s="513"/>
      <c r="H12" s="495"/>
      <c r="I12" s="494">
        <v>40</v>
      </c>
      <c r="J12" s="513"/>
      <c r="K12" s="495"/>
      <c r="L12" s="525">
        <f t="shared" si="0"/>
        <v>0</v>
      </c>
      <c r="M12" s="525"/>
      <c r="N12" s="515">
        <f t="shared" si="1"/>
        <v>100</v>
      </c>
      <c r="O12" s="516"/>
    </row>
    <row r="13" spans="1:15" s="45" customFormat="1" ht="33" customHeight="1">
      <c r="A13" s="514" t="s">
        <v>105</v>
      </c>
      <c r="B13" s="514"/>
      <c r="C13" s="494">
        <v>176</v>
      </c>
      <c r="D13" s="513"/>
      <c r="E13" s="495"/>
      <c r="F13" s="494">
        <v>173</v>
      </c>
      <c r="G13" s="513"/>
      <c r="H13" s="495"/>
      <c r="I13" s="494">
        <v>175</v>
      </c>
      <c r="J13" s="513"/>
      <c r="K13" s="495"/>
      <c r="L13" s="525">
        <f t="shared" si="0"/>
        <v>2</v>
      </c>
      <c r="M13" s="525"/>
      <c r="N13" s="515">
        <f t="shared" si="1"/>
        <v>101.15606936416187</v>
      </c>
      <c r="O13" s="516"/>
    </row>
    <row r="14" spans="1:15" s="45" customFormat="1" ht="44.25" customHeight="1">
      <c r="A14" s="519" t="s">
        <v>159</v>
      </c>
      <c r="B14" s="519"/>
      <c r="C14" s="534">
        <v>18022</v>
      </c>
      <c r="D14" s="535"/>
      <c r="E14" s="536"/>
      <c r="F14" s="534">
        <f>SUM(F15:H17)</f>
        <v>20046</v>
      </c>
      <c r="G14" s="535"/>
      <c r="H14" s="536"/>
      <c r="I14" s="534">
        <v>19140</v>
      </c>
      <c r="J14" s="535"/>
      <c r="K14" s="536"/>
      <c r="L14" s="523">
        <f t="shared" si="0"/>
        <v>-906</v>
      </c>
      <c r="M14" s="523"/>
      <c r="N14" s="526">
        <f t="shared" si="1"/>
        <v>95.480395091290035</v>
      </c>
      <c r="O14" s="527"/>
    </row>
    <row r="15" spans="1:15" s="45" customFormat="1" ht="33" customHeight="1">
      <c r="A15" s="514" t="s">
        <v>104</v>
      </c>
      <c r="B15" s="514"/>
      <c r="C15" s="494">
        <v>195</v>
      </c>
      <c r="D15" s="513"/>
      <c r="E15" s="495"/>
      <c r="F15" s="494">
        <v>199</v>
      </c>
      <c r="G15" s="513"/>
      <c r="H15" s="495"/>
      <c r="I15" s="494">
        <v>221</v>
      </c>
      <c r="J15" s="513"/>
      <c r="K15" s="495"/>
      <c r="L15" s="525">
        <f t="shared" si="0"/>
        <v>22</v>
      </c>
      <c r="M15" s="525"/>
      <c r="N15" s="515">
        <f t="shared" si="1"/>
        <v>111.05527638190955</v>
      </c>
      <c r="O15" s="516"/>
    </row>
    <row r="16" spans="1:15" s="45" customFormat="1" ht="33" customHeight="1">
      <c r="A16" s="514" t="s">
        <v>103</v>
      </c>
      <c r="B16" s="514"/>
      <c r="C16" s="494">
        <v>3799</v>
      </c>
      <c r="D16" s="513"/>
      <c r="E16" s="495"/>
      <c r="F16" s="494">
        <v>4937</v>
      </c>
      <c r="G16" s="513"/>
      <c r="H16" s="495"/>
      <c r="I16" s="494">
        <v>5450</v>
      </c>
      <c r="J16" s="513"/>
      <c r="K16" s="495"/>
      <c r="L16" s="525">
        <f t="shared" si="0"/>
        <v>513</v>
      </c>
      <c r="M16" s="525"/>
      <c r="N16" s="515">
        <f t="shared" si="1"/>
        <v>110.3909256633583</v>
      </c>
      <c r="O16" s="516"/>
    </row>
    <row r="17" spans="1:25" s="45" customFormat="1" ht="33" customHeight="1">
      <c r="A17" s="514" t="s">
        <v>105</v>
      </c>
      <c r="B17" s="514"/>
      <c r="C17" s="494">
        <v>14028</v>
      </c>
      <c r="D17" s="513"/>
      <c r="E17" s="495"/>
      <c r="F17" s="494">
        <v>14910</v>
      </c>
      <c r="G17" s="513"/>
      <c r="H17" s="495"/>
      <c r="I17" s="494">
        <f>I14-I15-I16</f>
        <v>13469</v>
      </c>
      <c r="J17" s="513"/>
      <c r="K17" s="495"/>
      <c r="L17" s="525">
        <f t="shared" si="0"/>
        <v>-1441</v>
      </c>
      <c r="M17" s="525"/>
      <c r="N17" s="515">
        <f t="shared" si="1"/>
        <v>90.335345405767939</v>
      </c>
      <c r="O17" s="516"/>
    </row>
    <row r="18" spans="1:25" s="45" customFormat="1" ht="47.25" customHeight="1">
      <c r="A18" s="519" t="s">
        <v>160</v>
      </c>
      <c r="B18" s="519"/>
      <c r="C18" s="534">
        <v>18520</v>
      </c>
      <c r="D18" s="535"/>
      <c r="E18" s="536"/>
      <c r="F18" s="534">
        <f>'I. Фін результат'!E95</f>
        <v>20046</v>
      </c>
      <c r="G18" s="535"/>
      <c r="H18" s="536"/>
      <c r="I18" s="534">
        <f>'I. Фін результат'!F95</f>
        <v>19076</v>
      </c>
      <c r="J18" s="535"/>
      <c r="K18" s="536"/>
      <c r="L18" s="523">
        <f t="shared" si="0"/>
        <v>-970</v>
      </c>
      <c r="M18" s="523"/>
      <c r="N18" s="526">
        <f t="shared" si="1"/>
        <v>95.161129402374527</v>
      </c>
      <c r="O18" s="527"/>
    </row>
    <row r="19" spans="1:25" s="45" customFormat="1" ht="33" customHeight="1">
      <c r="A19" s="514" t="s">
        <v>104</v>
      </c>
      <c r="B19" s="514"/>
      <c r="C19" s="494">
        <v>192</v>
      </c>
      <c r="D19" s="513"/>
      <c r="E19" s="495"/>
      <c r="F19" s="494">
        <v>199</v>
      </c>
      <c r="G19" s="513"/>
      <c r="H19" s="495"/>
      <c r="I19" s="494">
        <v>221</v>
      </c>
      <c r="J19" s="513"/>
      <c r="K19" s="495"/>
      <c r="L19" s="525">
        <f t="shared" si="0"/>
        <v>22</v>
      </c>
      <c r="M19" s="525"/>
      <c r="N19" s="515">
        <f t="shared" si="1"/>
        <v>111.05527638190955</v>
      </c>
      <c r="O19" s="516"/>
    </row>
    <row r="20" spans="1:25" s="45" customFormat="1" ht="33" customHeight="1">
      <c r="A20" s="514" t="s">
        <v>103</v>
      </c>
      <c r="B20" s="514"/>
      <c r="C20" s="494">
        <v>3805</v>
      </c>
      <c r="D20" s="513"/>
      <c r="E20" s="495"/>
      <c r="F20" s="494">
        <v>4937</v>
      </c>
      <c r="G20" s="513"/>
      <c r="H20" s="495"/>
      <c r="I20" s="494">
        <v>5463</v>
      </c>
      <c r="J20" s="513"/>
      <c r="K20" s="495"/>
      <c r="L20" s="525">
        <f t="shared" si="0"/>
        <v>526</v>
      </c>
      <c r="M20" s="525"/>
      <c r="N20" s="515">
        <f t="shared" si="1"/>
        <v>110.65424346769292</v>
      </c>
      <c r="O20" s="516"/>
    </row>
    <row r="21" spans="1:25" s="45" customFormat="1" ht="33" customHeight="1">
      <c r="A21" s="514" t="s">
        <v>105</v>
      </c>
      <c r="B21" s="514"/>
      <c r="C21" s="494">
        <v>14520</v>
      </c>
      <c r="D21" s="513"/>
      <c r="E21" s="495"/>
      <c r="F21" s="494">
        <v>14910</v>
      </c>
      <c r="G21" s="513"/>
      <c r="H21" s="495"/>
      <c r="I21" s="494">
        <f>I18-I19-I20</f>
        <v>13392</v>
      </c>
      <c r="J21" s="513"/>
      <c r="K21" s="495"/>
      <c r="L21" s="525">
        <f t="shared" si="0"/>
        <v>-1518</v>
      </c>
      <c r="M21" s="525"/>
      <c r="N21" s="515">
        <f t="shared" si="1"/>
        <v>89.818913480885314</v>
      </c>
      <c r="O21" s="516"/>
    </row>
    <row r="22" spans="1:25" s="45" customFormat="1" ht="71.25" customHeight="1">
      <c r="A22" s="519" t="s">
        <v>187</v>
      </c>
      <c r="B22" s="519"/>
      <c r="C22" s="534">
        <f>IF(C10=0,0,ROUND(C18/C10/6*1000,0))</f>
        <v>14224</v>
      </c>
      <c r="D22" s="535"/>
      <c r="E22" s="536"/>
      <c r="F22" s="534">
        <f>IF(F10=0,0,ROUND(F18/F10/6*1000,0))</f>
        <v>15612</v>
      </c>
      <c r="G22" s="535"/>
      <c r="H22" s="536"/>
      <c r="I22" s="534">
        <f>IF(I10=0,0,ROUND(I18/I10/6*1000,0))</f>
        <v>14719</v>
      </c>
      <c r="J22" s="535"/>
      <c r="K22" s="536"/>
      <c r="L22" s="523">
        <f t="shared" si="0"/>
        <v>-893</v>
      </c>
      <c r="M22" s="523"/>
      <c r="N22" s="526">
        <f t="shared" si="1"/>
        <v>94.280040994107097</v>
      </c>
      <c r="O22" s="527"/>
    </row>
    <row r="23" spans="1:25" s="45" customFormat="1" ht="33" customHeight="1">
      <c r="A23" s="514" t="s">
        <v>104</v>
      </c>
      <c r="B23" s="514"/>
      <c r="C23" s="494">
        <f>IF(C11=0,0,ROUND(C19/C11/6*1000,0))</f>
        <v>32000</v>
      </c>
      <c r="D23" s="513"/>
      <c r="E23" s="495"/>
      <c r="F23" s="494">
        <f>IF(F11=0,0,ROUND(F19/F11/6*1000,0))</f>
        <v>33167</v>
      </c>
      <c r="G23" s="513"/>
      <c r="H23" s="495"/>
      <c r="I23" s="494">
        <f>IF(I11=0,0,ROUND(I19/I11/6*1000,0))</f>
        <v>36833</v>
      </c>
      <c r="J23" s="513"/>
      <c r="K23" s="495"/>
      <c r="L23" s="525">
        <f t="shared" si="0"/>
        <v>3666</v>
      </c>
      <c r="M23" s="525"/>
      <c r="N23" s="515">
        <f t="shared" si="1"/>
        <v>111.0531552446709</v>
      </c>
      <c r="O23" s="516"/>
    </row>
    <row r="24" spans="1:25" s="45" customFormat="1" ht="33" customHeight="1">
      <c r="A24" s="514" t="s">
        <v>103</v>
      </c>
      <c r="B24" s="514"/>
      <c r="C24" s="494">
        <f>IF(C12=0,0,ROUND(C20/C12/6*1000,0))</f>
        <v>15854</v>
      </c>
      <c r="D24" s="513"/>
      <c r="E24" s="495"/>
      <c r="F24" s="494">
        <f>IF(F12=0,0,ROUND(F20/F12/6*1000,0))</f>
        <v>20571</v>
      </c>
      <c r="G24" s="513"/>
      <c r="H24" s="495"/>
      <c r="I24" s="494">
        <f>IF(I12=0,0,ROUND(I20/I12/6*1000,0))</f>
        <v>22763</v>
      </c>
      <c r="J24" s="513"/>
      <c r="K24" s="495"/>
      <c r="L24" s="525">
        <f t="shared" si="0"/>
        <v>2192</v>
      </c>
      <c r="M24" s="525"/>
      <c r="N24" s="515">
        <f t="shared" si="1"/>
        <v>110.6557775509212</v>
      </c>
      <c r="O24" s="516"/>
    </row>
    <row r="25" spans="1:25" s="45" customFormat="1" ht="33" customHeight="1">
      <c r="A25" s="514" t="s">
        <v>105</v>
      </c>
      <c r="B25" s="514"/>
      <c r="C25" s="494">
        <f>IF(C13=0,0,ROUND(C21/C13/6*1000,0))</f>
        <v>13750</v>
      </c>
      <c r="D25" s="513"/>
      <c r="E25" s="495"/>
      <c r="F25" s="494">
        <f>IF(F13=0,0,ROUND(F21/F13/6*1000,0))</f>
        <v>14364</v>
      </c>
      <c r="G25" s="513"/>
      <c r="H25" s="495"/>
      <c r="I25" s="494">
        <f>IF(I13=0,0,ROUND(I21/I13/6*1000,0))</f>
        <v>12754</v>
      </c>
      <c r="J25" s="513"/>
      <c r="K25" s="495"/>
      <c r="L25" s="525">
        <f t="shared" si="0"/>
        <v>-1610</v>
      </c>
      <c r="M25" s="525"/>
      <c r="N25" s="515">
        <f t="shared" si="1"/>
        <v>88.791423001949326</v>
      </c>
      <c r="O25" s="516"/>
      <c r="W25" s="518"/>
      <c r="X25" s="518"/>
      <c r="Y25" s="518"/>
    </row>
    <row r="26" spans="1:25" s="45" customFormat="1" ht="13.5" customHeight="1">
      <c r="A26" s="346"/>
      <c r="B26" s="346"/>
      <c r="C26" s="346"/>
      <c r="D26" s="345"/>
      <c r="E26" s="345"/>
      <c r="F26" s="345"/>
      <c r="G26" s="345"/>
      <c r="H26" s="345"/>
      <c r="I26" s="345"/>
      <c r="J26" s="345"/>
      <c r="K26" s="345"/>
      <c r="L26" s="345"/>
      <c r="M26" s="345"/>
      <c r="N26" s="344"/>
      <c r="O26" s="344"/>
      <c r="W26" s="511"/>
      <c r="X26" s="511"/>
      <c r="Y26" s="511"/>
    </row>
    <row r="27" spans="1:25" ht="21">
      <c r="A27" s="517"/>
      <c r="B27" s="517"/>
      <c r="C27" s="517"/>
      <c r="D27" s="517"/>
      <c r="E27" s="517"/>
      <c r="F27" s="517"/>
      <c r="G27" s="517"/>
      <c r="H27" s="517"/>
      <c r="I27" s="517"/>
      <c r="J27" s="517"/>
      <c r="K27" s="517"/>
      <c r="L27" s="517"/>
      <c r="M27" s="517"/>
      <c r="N27" s="517"/>
      <c r="O27" s="517"/>
      <c r="W27" s="511"/>
      <c r="X27" s="511"/>
      <c r="Y27" s="511"/>
    </row>
    <row r="28" spans="1:25" ht="11.25" hidden="1" customHeight="1">
      <c r="A28" s="343"/>
      <c r="B28" s="343"/>
      <c r="C28" s="343"/>
      <c r="D28" s="343"/>
      <c r="E28" s="343"/>
      <c r="F28" s="343"/>
      <c r="G28" s="343"/>
      <c r="H28" s="343"/>
      <c r="I28" s="343"/>
      <c r="J28" s="21"/>
      <c r="K28" s="21"/>
      <c r="L28" s="21"/>
      <c r="M28" s="21"/>
      <c r="N28" s="21"/>
      <c r="O28" s="21"/>
      <c r="W28" s="511"/>
      <c r="X28" s="511"/>
      <c r="Y28" s="511"/>
    </row>
    <row r="29" spans="1:25" ht="22.8">
      <c r="A29" s="544" t="s">
        <v>215</v>
      </c>
      <c r="B29" s="544"/>
      <c r="C29" s="544"/>
      <c r="D29" s="544"/>
      <c r="E29" s="544"/>
      <c r="F29" s="544"/>
      <c r="G29" s="544"/>
      <c r="H29" s="544"/>
      <c r="I29" s="544"/>
      <c r="J29" s="544"/>
      <c r="W29" s="45"/>
      <c r="X29" s="45"/>
      <c r="Y29" s="45"/>
    </row>
    <row r="30" spans="1:25" ht="9.75" customHeight="1">
      <c r="A30" s="331"/>
      <c r="W30" s="45"/>
      <c r="X30" s="45"/>
      <c r="Y30" s="45"/>
    </row>
    <row r="31" spans="1:25" ht="37.5" customHeight="1">
      <c r="A31" s="528" t="s">
        <v>219</v>
      </c>
      <c r="B31" s="529"/>
      <c r="C31" s="530"/>
      <c r="D31" s="540" t="s">
        <v>399</v>
      </c>
      <c r="E31" s="541"/>
      <c r="F31" s="542"/>
      <c r="G31" s="539" t="s">
        <v>400</v>
      </c>
      <c r="H31" s="539"/>
      <c r="I31" s="539"/>
      <c r="J31" s="539" t="s">
        <v>220</v>
      </c>
      <c r="K31" s="539"/>
      <c r="L31" s="539"/>
      <c r="M31" s="540" t="s">
        <v>221</v>
      </c>
      <c r="N31" s="541"/>
      <c r="O31" s="542"/>
    </row>
    <row r="32" spans="1:25" ht="155.25" customHeight="1">
      <c r="A32" s="531"/>
      <c r="B32" s="532"/>
      <c r="C32" s="533"/>
      <c r="D32" s="341" t="s">
        <v>216</v>
      </c>
      <c r="E32" s="341" t="s">
        <v>217</v>
      </c>
      <c r="F32" s="341" t="s">
        <v>218</v>
      </c>
      <c r="G32" s="341" t="s">
        <v>216</v>
      </c>
      <c r="H32" s="341" t="s">
        <v>217</v>
      </c>
      <c r="I32" s="341" t="s">
        <v>218</v>
      </c>
      <c r="J32" s="341" t="s">
        <v>216</v>
      </c>
      <c r="K32" s="341" t="s">
        <v>217</v>
      </c>
      <c r="L32" s="341" t="s">
        <v>218</v>
      </c>
      <c r="M32" s="342" t="s">
        <v>222</v>
      </c>
      <c r="N32" s="342" t="s">
        <v>223</v>
      </c>
      <c r="O32" s="342" t="s">
        <v>224</v>
      </c>
    </row>
    <row r="33" spans="1:15" ht="25.5" customHeight="1">
      <c r="A33" s="540">
        <v>1</v>
      </c>
      <c r="B33" s="541"/>
      <c r="C33" s="542"/>
      <c r="D33" s="341">
        <v>2</v>
      </c>
      <c r="E33" s="341">
        <v>3</v>
      </c>
      <c r="F33" s="341">
        <v>4</v>
      </c>
      <c r="G33" s="341">
        <v>5</v>
      </c>
      <c r="H33" s="340">
        <v>6</v>
      </c>
      <c r="I33" s="340">
        <v>7</v>
      </c>
      <c r="J33" s="340">
        <v>8</v>
      </c>
      <c r="K33" s="340">
        <v>9</v>
      </c>
      <c r="L33" s="340">
        <v>10</v>
      </c>
      <c r="M33" s="340">
        <v>11</v>
      </c>
      <c r="N33" s="340">
        <v>12</v>
      </c>
      <c r="O33" s="340">
        <v>13</v>
      </c>
    </row>
    <row r="34" spans="1:15" ht="29.25" customHeight="1">
      <c r="A34" s="520" t="s">
        <v>238</v>
      </c>
      <c r="B34" s="521"/>
      <c r="C34" s="522"/>
      <c r="D34" s="338">
        <v>46754</v>
      </c>
      <c r="E34" s="338"/>
      <c r="F34" s="338"/>
      <c r="G34" s="338">
        <v>45672</v>
      </c>
      <c r="H34" s="406"/>
      <c r="I34" s="426"/>
      <c r="J34" s="410">
        <f t="shared" ref="J34:J45" si="2">G34-D34</f>
        <v>-1082</v>
      </c>
      <c r="K34" s="406"/>
      <c r="L34" s="406"/>
      <c r="M34" s="337">
        <f>IF(D34=0,0,G34/D34*100)</f>
        <v>97.685759507207933</v>
      </c>
      <c r="N34" s="340"/>
      <c r="O34" s="340"/>
    </row>
    <row r="35" spans="1:15" ht="29.25" customHeight="1">
      <c r="A35" s="520" t="s">
        <v>288</v>
      </c>
      <c r="B35" s="521"/>
      <c r="C35" s="522"/>
      <c r="D35" s="338">
        <v>4508</v>
      </c>
      <c r="E35" s="338"/>
      <c r="F35" s="338"/>
      <c r="G35" s="338">
        <v>4157</v>
      </c>
      <c r="H35" s="406"/>
      <c r="I35" s="426"/>
      <c r="J35" s="410">
        <f t="shared" si="2"/>
        <v>-351</v>
      </c>
      <c r="K35" s="406"/>
      <c r="L35" s="406"/>
      <c r="M35" s="337">
        <f t="shared" ref="M35:M42" si="3">IF(D35=0,0,G35/D35*100)</f>
        <v>92.213842058562562</v>
      </c>
      <c r="N35" s="340"/>
      <c r="O35" s="340"/>
    </row>
    <row r="36" spans="1:15" ht="29.25" customHeight="1">
      <c r="A36" s="520" t="s">
        <v>236</v>
      </c>
      <c r="B36" s="521"/>
      <c r="C36" s="522"/>
      <c r="D36" s="338">
        <v>14292</v>
      </c>
      <c r="E36" s="338"/>
      <c r="F36" s="338"/>
      <c r="G36" s="338">
        <v>15576</v>
      </c>
      <c r="H36" s="406"/>
      <c r="I36" s="426"/>
      <c r="J36" s="410">
        <f t="shared" si="2"/>
        <v>1284</v>
      </c>
      <c r="K36" s="406"/>
      <c r="L36" s="406"/>
      <c r="M36" s="337">
        <f t="shared" si="3"/>
        <v>108.9840470193115</v>
      </c>
      <c r="N36" s="340"/>
      <c r="O36" s="340"/>
    </row>
    <row r="37" spans="1:15" ht="29.25" customHeight="1">
      <c r="A37" s="520" t="s">
        <v>239</v>
      </c>
      <c r="B37" s="521"/>
      <c r="C37" s="522"/>
      <c r="D37" s="338">
        <v>2861</v>
      </c>
      <c r="E37" s="338"/>
      <c r="F37" s="338"/>
      <c r="G37" s="338">
        <v>2861</v>
      </c>
      <c r="H37" s="406"/>
      <c r="I37" s="426"/>
      <c r="J37" s="410">
        <f t="shared" si="2"/>
        <v>0</v>
      </c>
      <c r="K37" s="406"/>
      <c r="L37" s="406"/>
      <c r="M37" s="337">
        <f t="shared" si="3"/>
        <v>100</v>
      </c>
      <c r="N37" s="340"/>
      <c r="O37" s="340"/>
    </row>
    <row r="38" spans="1:15" ht="29.25" customHeight="1">
      <c r="A38" s="520" t="s">
        <v>241</v>
      </c>
      <c r="B38" s="521"/>
      <c r="C38" s="522"/>
      <c r="D38" s="338">
        <v>44</v>
      </c>
      <c r="E38" s="338"/>
      <c r="F38" s="338"/>
      <c r="G38" s="338">
        <v>42</v>
      </c>
      <c r="H38" s="406"/>
      <c r="I38" s="426"/>
      <c r="J38" s="410">
        <f t="shared" si="2"/>
        <v>-2</v>
      </c>
      <c r="K38" s="406"/>
      <c r="L38" s="406"/>
      <c r="M38" s="337">
        <f t="shared" si="3"/>
        <v>95.454545454545453</v>
      </c>
      <c r="N38" s="340"/>
      <c r="O38" s="340"/>
    </row>
    <row r="39" spans="1:15" s="21" customFormat="1" ht="29.25" customHeight="1">
      <c r="A39" s="520" t="s">
        <v>289</v>
      </c>
      <c r="B39" s="521"/>
      <c r="C39" s="522"/>
      <c r="D39" s="338">
        <v>128</v>
      </c>
      <c r="E39" s="338"/>
      <c r="F39" s="409"/>
      <c r="G39" s="338">
        <v>128</v>
      </c>
      <c r="H39" s="406"/>
      <c r="I39" s="427"/>
      <c r="J39" s="410">
        <f t="shared" si="2"/>
        <v>0</v>
      </c>
      <c r="K39" s="406"/>
      <c r="L39" s="406"/>
      <c r="M39" s="337">
        <f t="shared" si="3"/>
        <v>100</v>
      </c>
      <c r="N39" s="329"/>
      <c r="O39" s="329"/>
    </row>
    <row r="40" spans="1:15" s="21" customFormat="1" ht="29.25" customHeight="1">
      <c r="A40" s="520" t="s">
        <v>242</v>
      </c>
      <c r="B40" s="521"/>
      <c r="C40" s="522"/>
      <c r="D40" s="338">
        <v>229</v>
      </c>
      <c r="E40" s="338"/>
      <c r="F40" s="409"/>
      <c r="G40" s="338">
        <v>394</v>
      </c>
      <c r="H40" s="406"/>
      <c r="I40" s="427"/>
      <c r="J40" s="410">
        <f t="shared" si="2"/>
        <v>165</v>
      </c>
      <c r="K40" s="406"/>
      <c r="L40" s="406"/>
      <c r="M40" s="337">
        <f t="shared" si="3"/>
        <v>172.05240174672488</v>
      </c>
      <c r="N40" s="329"/>
      <c r="O40" s="329"/>
    </row>
    <row r="41" spans="1:15" s="21" customFormat="1" ht="29.25" customHeight="1">
      <c r="A41" s="520" t="s">
        <v>243</v>
      </c>
      <c r="B41" s="521"/>
      <c r="C41" s="522"/>
      <c r="D41" s="338">
        <v>526</v>
      </c>
      <c r="E41" s="338"/>
      <c r="F41" s="409"/>
      <c r="G41" s="338">
        <v>57</v>
      </c>
      <c r="H41" s="406"/>
      <c r="I41" s="427"/>
      <c r="J41" s="410">
        <f t="shared" si="2"/>
        <v>-469</v>
      </c>
      <c r="K41" s="406"/>
      <c r="L41" s="406"/>
      <c r="M41" s="337">
        <f t="shared" si="3"/>
        <v>10.836501901140684</v>
      </c>
      <c r="N41" s="329"/>
      <c r="O41" s="329"/>
    </row>
    <row r="42" spans="1:15" s="21" customFormat="1" ht="29.25" customHeight="1">
      <c r="A42" s="520" t="s">
        <v>244</v>
      </c>
      <c r="B42" s="521"/>
      <c r="C42" s="522"/>
      <c r="D42" s="338">
        <v>398</v>
      </c>
      <c r="E42" s="338"/>
      <c r="F42" s="409"/>
      <c r="G42" s="338">
        <v>512</v>
      </c>
      <c r="H42" s="406"/>
      <c r="I42" s="427"/>
      <c r="J42" s="410">
        <f t="shared" si="2"/>
        <v>114</v>
      </c>
      <c r="K42" s="406"/>
      <c r="L42" s="406"/>
      <c r="M42" s="337">
        <f t="shared" si="3"/>
        <v>128.643216080402</v>
      </c>
      <c r="N42" s="329"/>
      <c r="O42" s="329"/>
    </row>
    <row r="43" spans="1:15" s="21" customFormat="1" ht="29.25" customHeight="1">
      <c r="A43" s="520" t="s">
        <v>237</v>
      </c>
      <c r="B43" s="521"/>
      <c r="C43" s="522"/>
      <c r="D43" s="338">
        <v>8</v>
      </c>
      <c r="E43" s="338"/>
      <c r="F43" s="409"/>
      <c r="G43" s="338">
        <v>19</v>
      </c>
      <c r="H43" s="406"/>
      <c r="I43" s="427"/>
      <c r="J43" s="410">
        <f t="shared" si="2"/>
        <v>11</v>
      </c>
      <c r="K43" s="406"/>
      <c r="L43" s="406"/>
      <c r="M43" s="337">
        <f>IF(D43=0,0,G43/D43*100)</f>
        <v>237.5</v>
      </c>
      <c r="N43" s="329"/>
      <c r="O43" s="329"/>
    </row>
    <row r="44" spans="1:15" s="21" customFormat="1" ht="29.25" customHeight="1">
      <c r="A44" s="313" t="s">
        <v>240</v>
      </c>
      <c r="B44" s="314"/>
      <c r="C44" s="315"/>
      <c r="D44" s="338">
        <v>8</v>
      </c>
      <c r="E44" s="338"/>
      <c r="F44" s="409"/>
      <c r="G44" s="338">
        <v>1</v>
      </c>
      <c r="H44" s="406"/>
      <c r="I44" s="427"/>
      <c r="J44" s="410">
        <f t="shared" si="2"/>
        <v>-7</v>
      </c>
      <c r="K44" s="406"/>
      <c r="L44" s="406"/>
      <c r="M44" s="337">
        <f>IF(D44=0,0,G44/D44*100)</f>
        <v>12.5</v>
      </c>
      <c r="N44" s="329"/>
      <c r="O44" s="329"/>
    </row>
    <row r="45" spans="1:15" s="21" customFormat="1" ht="33" customHeight="1">
      <c r="A45" s="564" t="s">
        <v>34</v>
      </c>
      <c r="B45" s="565"/>
      <c r="C45" s="566"/>
      <c r="D45" s="408">
        <f>SUM(D34:D44)</f>
        <v>69756</v>
      </c>
      <c r="E45" s="408"/>
      <c r="F45" s="334"/>
      <c r="G45" s="408">
        <f>SUM(G34:G44)</f>
        <v>69419</v>
      </c>
      <c r="H45" s="408"/>
      <c r="I45" s="427"/>
      <c r="J45" s="390">
        <f t="shared" si="2"/>
        <v>-337</v>
      </c>
      <c r="K45" s="408"/>
      <c r="L45" s="334"/>
      <c r="M45" s="336">
        <f>IF(D45=0,0,G45/D45*100)</f>
        <v>99.516887436206204</v>
      </c>
      <c r="N45" s="335"/>
      <c r="O45" s="334"/>
    </row>
    <row r="46" spans="1:15" ht="18.75" customHeight="1">
      <c r="A46" s="333"/>
      <c r="B46" s="332"/>
      <c r="C46" s="332"/>
      <c r="D46" s="332"/>
      <c r="E46" s="332"/>
      <c r="F46" s="327"/>
      <c r="G46" s="327"/>
      <c r="H46" s="327"/>
      <c r="I46" s="325"/>
      <c r="J46" s="325"/>
      <c r="K46" s="325"/>
      <c r="L46" s="325"/>
      <c r="M46" s="325"/>
      <c r="N46" s="325"/>
      <c r="O46" s="324"/>
    </row>
    <row r="47" spans="1:15" ht="22.8">
      <c r="A47" s="544" t="s">
        <v>343</v>
      </c>
      <c r="B47" s="544"/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</row>
    <row r="48" spans="1:15" ht="14.25" customHeight="1">
      <c r="A48" s="331"/>
      <c r="O48" s="323" t="s">
        <v>230</v>
      </c>
    </row>
    <row r="49" spans="1:15" ht="56.25" customHeight="1">
      <c r="A49" s="330" t="s">
        <v>342</v>
      </c>
      <c r="B49" s="493" t="s">
        <v>341</v>
      </c>
      <c r="C49" s="493"/>
      <c r="D49" s="493" t="s">
        <v>340</v>
      </c>
      <c r="E49" s="493"/>
      <c r="F49" s="493" t="s">
        <v>339</v>
      </c>
      <c r="G49" s="493"/>
      <c r="H49" s="493" t="s">
        <v>338</v>
      </c>
      <c r="I49" s="493"/>
      <c r="J49" s="493"/>
      <c r="K49" s="491" t="s">
        <v>406</v>
      </c>
      <c r="L49" s="492"/>
      <c r="M49" s="491" t="s">
        <v>337</v>
      </c>
      <c r="N49" s="524"/>
      <c r="O49" s="492"/>
    </row>
    <row r="50" spans="1:15" ht="24.75" customHeight="1">
      <c r="A50" s="329">
        <v>1</v>
      </c>
      <c r="B50" s="496">
        <v>2</v>
      </c>
      <c r="C50" s="496"/>
      <c r="D50" s="496">
        <v>3</v>
      </c>
      <c r="E50" s="496"/>
      <c r="F50" s="496">
        <v>4</v>
      </c>
      <c r="G50" s="496"/>
      <c r="H50" s="496">
        <v>5</v>
      </c>
      <c r="I50" s="496"/>
      <c r="J50" s="496"/>
      <c r="K50" s="496">
        <v>6</v>
      </c>
      <c r="L50" s="496"/>
      <c r="M50" s="508">
        <v>7</v>
      </c>
      <c r="N50" s="567"/>
      <c r="O50" s="509"/>
    </row>
    <row r="51" spans="1:15" ht="39.75" customHeight="1">
      <c r="A51" s="391" t="s">
        <v>358</v>
      </c>
      <c r="B51" s="488" t="s">
        <v>359</v>
      </c>
      <c r="C51" s="489"/>
      <c r="D51" s="497">
        <v>2117</v>
      </c>
      <c r="E51" s="498"/>
      <c r="F51" s="499">
        <v>18.8</v>
      </c>
      <c r="G51" s="500"/>
      <c r="H51" s="488" t="s">
        <v>360</v>
      </c>
      <c r="I51" s="490"/>
      <c r="J51" s="489"/>
      <c r="K51" s="501">
        <v>165</v>
      </c>
      <c r="L51" s="502"/>
      <c r="M51" s="503" t="s">
        <v>328</v>
      </c>
      <c r="N51" s="504"/>
      <c r="O51" s="505"/>
    </row>
    <row r="52" spans="1:15" ht="41.25" customHeight="1">
      <c r="A52" s="391" t="s">
        <v>358</v>
      </c>
      <c r="B52" s="488" t="s">
        <v>359</v>
      </c>
      <c r="C52" s="489"/>
      <c r="D52" s="497">
        <v>2681</v>
      </c>
      <c r="E52" s="498"/>
      <c r="F52" s="499">
        <v>18.8</v>
      </c>
      <c r="G52" s="500"/>
      <c r="H52" s="488" t="s">
        <v>361</v>
      </c>
      <c r="I52" s="490"/>
      <c r="J52" s="489"/>
      <c r="K52" s="501">
        <v>210</v>
      </c>
      <c r="L52" s="502"/>
      <c r="M52" s="503" t="s">
        <v>328</v>
      </c>
      <c r="N52" s="504"/>
      <c r="O52" s="505"/>
    </row>
    <row r="53" spans="1:15" ht="38.25" customHeight="1">
      <c r="A53" s="391" t="s">
        <v>358</v>
      </c>
      <c r="B53" s="488" t="s">
        <v>359</v>
      </c>
      <c r="C53" s="489"/>
      <c r="D53" s="392"/>
      <c r="E53" s="393">
        <v>1796</v>
      </c>
      <c r="F53" s="499">
        <v>27.5</v>
      </c>
      <c r="G53" s="500"/>
      <c r="H53" s="488" t="s">
        <v>362</v>
      </c>
      <c r="I53" s="490"/>
      <c r="J53" s="489"/>
      <c r="K53" s="501">
        <v>733</v>
      </c>
      <c r="L53" s="502"/>
      <c r="M53" s="510" t="s">
        <v>328</v>
      </c>
      <c r="N53" s="510"/>
      <c r="O53" s="510"/>
    </row>
    <row r="54" spans="1:15" ht="44.25" customHeight="1">
      <c r="A54" s="391" t="s">
        <v>363</v>
      </c>
      <c r="B54" s="557" t="s">
        <v>364</v>
      </c>
      <c r="C54" s="557"/>
      <c r="D54" s="497">
        <v>2750</v>
      </c>
      <c r="E54" s="498"/>
      <c r="F54" s="499">
        <v>5</v>
      </c>
      <c r="G54" s="500"/>
      <c r="H54" s="488" t="s">
        <v>365</v>
      </c>
      <c r="I54" s="490"/>
      <c r="J54" s="489"/>
      <c r="K54" s="501">
        <v>367</v>
      </c>
      <c r="L54" s="502"/>
      <c r="M54" s="510" t="s">
        <v>368</v>
      </c>
      <c r="N54" s="510"/>
      <c r="O54" s="510"/>
    </row>
    <row r="55" spans="1:15" ht="44.25" customHeight="1">
      <c r="A55" s="391" t="s">
        <v>363</v>
      </c>
      <c r="B55" s="557" t="s">
        <v>366</v>
      </c>
      <c r="C55" s="557"/>
      <c r="D55" s="558">
        <v>5520</v>
      </c>
      <c r="E55" s="559"/>
      <c r="F55" s="562">
        <v>5</v>
      </c>
      <c r="G55" s="562"/>
      <c r="H55" s="563" t="s">
        <v>367</v>
      </c>
      <c r="I55" s="563"/>
      <c r="J55" s="563"/>
      <c r="K55" s="501">
        <v>1635</v>
      </c>
      <c r="L55" s="502"/>
      <c r="M55" s="503" t="s">
        <v>369</v>
      </c>
      <c r="N55" s="504"/>
      <c r="O55" s="505"/>
    </row>
    <row r="56" spans="1:15" ht="81.75" customHeight="1">
      <c r="A56" s="394" t="s">
        <v>363</v>
      </c>
      <c r="B56" s="488" t="s">
        <v>370</v>
      </c>
      <c r="C56" s="489"/>
      <c r="D56" s="395"/>
      <c r="E56" s="396">
        <v>800</v>
      </c>
      <c r="F56" s="548">
        <v>12.5</v>
      </c>
      <c r="G56" s="549"/>
      <c r="H56" s="540" t="s">
        <v>381</v>
      </c>
      <c r="I56" s="541"/>
      <c r="J56" s="542"/>
      <c r="K56" s="501">
        <v>0</v>
      </c>
      <c r="L56" s="502"/>
      <c r="M56" s="503" t="s">
        <v>371</v>
      </c>
      <c r="N56" s="504"/>
      <c r="O56" s="505"/>
    </row>
    <row r="57" spans="1:15" ht="30" customHeight="1">
      <c r="A57" s="328" t="s">
        <v>34</v>
      </c>
      <c r="B57" s="560" t="s">
        <v>16</v>
      </c>
      <c r="C57" s="560"/>
      <c r="D57" s="560" t="s">
        <v>16</v>
      </c>
      <c r="E57" s="560"/>
      <c r="F57" s="560" t="s">
        <v>16</v>
      </c>
      <c r="G57" s="560"/>
      <c r="H57" s="561"/>
      <c r="I57" s="561"/>
      <c r="J57" s="561"/>
      <c r="K57" s="506">
        <f>SUM(K51:K56)</f>
        <v>3110</v>
      </c>
      <c r="L57" s="507"/>
      <c r="M57" s="543"/>
      <c r="N57" s="543"/>
      <c r="O57" s="543"/>
    </row>
    <row r="58" spans="1:15" ht="22.8">
      <c r="A58" s="544" t="s">
        <v>336</v>
      </c>
      <c r="B58" s="544"/>
      <c r="C58" s="544"/>
      <c r="D58" s="544"/>
      <c r="E58" s="544"/>
      <c r="F58" s="544"/>
      <c r="G58" s="544"/>
      <c r="H58" s="544"/>
      <c r="I58" s="544"/>
      <c r="J58" s="544"/>
      <c r="K58" s="544"/>
      <c r="L58" s="544"/>
      <c r="M58" s="544"/>
      <c r="N58" s="544"/>
      <c r="O58" s="544"/>
    </row>
    <row r="59" spans="1:15" ht="20.25" customHeight="1">
      <c r="A59" s="325"/>
      <c r="B59" s="326"/>
      <c r="C59" s="325"/>
      <c r="D59" s="325"/>
      <c r="E59" s="325"/>
      <c r="F59" s="325"/>
      <c r="G59" s="325"/>
      <c r="H59" s="325"/>
      <c r="I59" s="324"/>
      <c r="O59" s="323"/>
    </row>
    <row r="60" spans="1:15" ht="49.5" customHeight="1">
      <c r="A60" s="493" t="s">
        <v>335</v>
      </c>
      <c r="B60" s="493"/>
      <c r="C60" s="493"/>
      <c r="D60" s="493" t="s">
        <v>334</v>
      </c>
      <c r="E60" s="493"/>
      <c r="F60" s="493" t="s">
        <v>407</v>
      </c>
      <c r="G60" s="493"/>
      <c r="H60" s="493"/>
      <c r="I60" s="493"/>
      <c r="J60" s="493" t="s">
        <v>408</v>
      </c>
      <c r="K60" s="493"/>
      <c r="L60" s="493"/>
      <c r="M60" s="493"/>
      <c r="N60" s="493" t="s">
        <v>406</v>
      </c>
      <c r="O60" s="493"/>
    </row>
    <row r="61" spans="1:15" ht="42.75" customHeight="1">
      <c r="A61" s="493"/>
      <c r="B61" s="493"/>
      <c r="C61" s="493"/>
      <c r="D61" s="493"/>
      <c r="E61" s="493"/>
      <c r="F61" s="496" t="s">
        <v>91</v>
      </c>
      <c r="G61" s="496"/>
      <c r="H61" s="493" t="s">
        <v>92</v>
      </c>
      <c r="I61" s="493"/>
      <c r="J61" s="496" t="s">
        <v>91</v>
      </c>
      <c r="K61" s="496"/>
      <c r="L61" s="493" t="s">
        <v>92</v>
      </c>
      <c r="M61" s="493"/>
      <c r="N61" s="493"/>
      <c r="O61" s="493"/>
    </row>
    <row r="62" spans="1:15" ht="27" customHeight="1">
      <c r="A62" s="493">
        <v>1</v>
      </c>
      <c r="B62" s="493"/>
      <c r="C62" s="493"/>
      <c r="D62" s="491">
        <v>2</v>
      </c>
      <c r="E62" s="492"/>
      <c r="F62" s="491">
        <v>3</v>
      </c>
      <c r="G62" s="492"/>
      <c r="H62" s="508">
        <v>4</v>
      </c>
      <c r="I62" s="509"/>
      <c r="J62" s="508">
        <v>5</v>
      </c>
      <c r="K62" s="509"/>
      <c r="L62" s="508">
        <v>6</v>
      </c>
      <c r="M62" s="509"/>
      <c r="N62" s="508">
        <v>7</v>
      </c>
      <c r="O62" s="509"/>
    </row>
    <row r="63" spans="1:15" ht="30.75" customHeight="1">
      <c r="A63" s="514" t="s">
        <v>333</v>
      </c>
      <c r="B63" s="514"/>
      <c r="C63" s="514"/>
      <c r="D63" s="494">
        <f>SUM(D65:E69)</f>
        <v>5537</v>
      </c>
      <c r="E63" s="495"/>
      <c r="F63" s="494">
        <f>SUM(F68:G69)</f>
        <v>0</v>
      </c>
      <c r="G63" s="495"/>
      <c r="H63" s="494">
        <f>SUM(H68:I69)</f>
        <v>0</v>
      </c>
      <c r="I63" s="495"/>
      <c r="J63" s="494">
        <f>SUM(J65:K69)</f>
        <v>807</v>
      </c>
      <c r="K63" s="495"/>
      <c r="L63" s="494">
        <f>SUM(L65:M69)</f>
        <v>2427</v>
      </c>
      <c r="M63" s="495"/>
      <c r="N63" s="494">
        <f>SUM(N65:O69)</f>
        <v>3110</v>
      </c>
      <c r="O63" s="495"/>
    </row>
    <row r="64" spans="1:15" ht="21" customHeight="1">
      <c r="A64" s="514" t="s">
        <v>329</v>
      </c>
      <c r="B64" s="514"/>
      <c r="C64" s="514"/>
      <c r="D64" s="494"/>
      <c r="E64" s="495"/>
      <c r="F64" s="494"/>
      <c r="G64" s="495"/>
      <c r="H64" s="494"/>
      <c r="I64" s="495"/>
      <c r="J64" s="494"/>
      <c r="K64" s="495"/>
      <c r="L64" s="494"/>
      <c r="M64" s="495"/>
      <c r="N64" s="494"/>
      <c r="O64" s="495"/>
    </row>
    <row r="65" spans="1:15" s="407" customFormat="1" ht="29.25" customHeight="1">
      <c r="A65" s="545" t="s">
        <v>366</v>
      </c>
      <c r="B65" s="546"/>
      <c r="C65" s="547"/>
      <c r="D65" s="411"/>
      <c r="E65" s="412">
        <v>2555</v>
      </c>
      <c r="F65" s="411"/>
      <c r="G65" s="412"/>
      <c r="H65" s="411"/>
      <c r="I65" s="412"/>
      <c r="J65" s="411"/>
      <c r="K65" s="412">
        <v>307</v>
      </c>
      <c r="L65" s="411"/>
      <c r="M65" s="412">
        <f>E65-K55</f>
        <v>920</v>
      </c>
      <c r="N65" s="411"/>
      <c r="O65" s="412">
        <f>E65+H65-M65</f>
        <v>1635</v>
      </c>
    </row>
    <row r="66" spans="1:15" s="407" customFormat="1" ht="29.25" customHeight="1">
      <c r="A66" s="545" t="s">
        <v>364</v>
      </c>
      <c r="B66" s="546"/>
      <c r="C66" s="547"/>
      <c r="D66" s="411"/>
      <c r="E66" s="412">
        <v>917</v>
      </c>
      <c r="F66" s="411"/>
      <c r="G66" s="412"/>
      <c r="H66" s="411"/>
      <c r="I66" s="412"/>
      <c r="J66" s="411"/>
      <c r="K66" s="412">
        <v>138</v>
      </c>
      <c r="L66" s="411"/>
      <c r="M66" s="412">
        <f>E66-K54</f>
        <v>550</v>
      </c>
      <c r="N66" s="411"/>
      <c r="O66" s="412">
        <f t="shared" ref="O66:O67" si="4">E66+H66-M66</f>
        <v>367</v>
      </c>
    </row>
    <row r="67" spans="1:15" s="407" customFormat="1" ht="29.25" customHeight="1">
      <c r="A67" s="545" t="s">
        <v>372</v>
      </c>
      <c r="B67" s="546"/>
      <c r="C67" s="547"/>
      <c r="D67" s="411"/>
      <c r="E67" s="412">
        <v>481</v>
      </c>
      <c r="F67" s="411"/>
      <c r="G67" s="412"/>
      <c r="H67" s="411"/>
      <c r="I67" s="412"/>
      <c r="J67" s="411"/>
      <c r="K67" s="412">
        <v>119</v>
      </c>
      <c r="L67" s="411"/>
      <c r="M67" s="412">
        <f>E67-K51</f>
        <v>316</v>
      </c>
      <c r="N67" s="411"/>
      <c r="O67" s="412">
        <f t="shared" si="4"/>
        <v>165</v>
      </c>
    </row>
    <row r="68" spans="1:15" s="407" customFormat="1" ht="29.25" customHeight="1">
      <c r="A68" s="545" t="s">
        <v>372</v>
      </c>
      <c r="B68" s="546"/>
      <c r="C68" s="547"/>
      <c r="D68" s="537">
        <v>609</v>
      </c>
      <c r="E68" s="538"/>
      <c r="F68" s="537"/>
      <c r="G68" s="538"/>
      <c r="H68" s="537"/>
      <c r="I68" s="538"/>
      <c r="J68" s="537">
        <v>151</v>
      </c>
      <c r="K68" s="538"/>
      <c r="L68" s="537">
        <f>D68-K52</f>
        <v>399</v>
      </c>
      <c r="M68" s="538"/>
      <c r="N68" s="537">
        <f>D68+H68-L68</f>
        <v>210</v>
      </c>
      <c r="O68" s="538"/>
    </row>
    <row r="69" spans="1:15" s="407" customFormat="1" ht="29.25" customHeight="1">
      <c r="A69" s="545" t="s">
        <v>372</v>
      </c>
      <c r="B69" s="546"/>
      <c r="C69" s="547"/>
      <c r="D69" s="537">
        <v>975</v>
      </c>
      <c r="E69" s="538"/>
      <c r="F69" s="537"/>
      <c r="G69" s="538"/>
      <c r="H69" s="537"/>
      <c r="I69" s="538"/>
      <c r="J69" s="537">
        <v>92</v>
      </c>
      <c r="K69" s="538"/>
      <c r="L69" s="537">
        <f>D69-K53</f>
        <v>242</v>
      </c>
      <c r="M69" s="538"/>
      <c r="N69" s="537">
        <f>D69+H69-L69</f>
        <v>733</v>
      </c>
      <c r="O69" s="538"/>
    </row>
    <row r="70" spans="1:15" ht="30.75" customHeight="1">
      <c r="A70" s="514" t="s">
        <v>332</v>
      </c>
      <c r="B70" s="514"/>
      <c r="C70" s="514"/>
      <c r="D70" s="494">
        <f>SUM(D72:E72)</f>
        <v>800</v>
      </c>
      <c r="E70" s="495"/>
      <c r="F70" s="494">
        <f>SUM(F72:G72)</f>
        <v>0</v>
      </c>
      <c r="G70" s="495"/>
      <c r="H70" s="494">
        <f>SUM(H72:I72)</f>
        <v>0</v>
      </c>
      <c r="I70" s="495"/>
      <c r="J70" s="494">
        <f>SUM(J72:K72)</f>
        <v>800</v>
      </c>
      <c r="K70" s="495"/>
      <c r="L70" s="494">
        <f>SUM(L72:M72)</f>
        <v>800</v>
      </c>
      <c r="M70" s="495"/>
      <c r="N70" s="494">
        <f>SUM(N72:O72)</f>
        <v>0</v>
      </c>
      <c r="O70" s="495"/>
    </row>
    <row r="71" spans="1:15" ht="23.25" customHeight="1">
      <c r="A71" s="514" t="s">
        <v>331</v>
      </c>
      <c r="B71" s="514"/>
      <c r="C71" s="514"/>
      <c r="D71" s="494"/>
      <c r="E71" s="495"/>
      <c r="F71" s="494"/>
      <c r="G71" s="495"/>
      <c r="H71" s="494"/>
      <c r="I71" s="495"/>
      <c r="J71" s="494"/>
      <c r="K71" s="495"/>
      <c r="L71" s="494"/>
      <c r="M71" s="495"/>
      <c r="N71" s="494"/>
      <c r="O71" s="495"/>
    </row>
    <row r="72" spans="1:15" s="407" customFormat="1" ht="30" customHeight="1">
      <c r="A72" s="550" t="s">
        <v>373</v>
      </c>
      <c r="B72" s="551"/>
      <c r="C72" s="552"/>
      <c r="D72" s="537">
        <v>800</v>
      </c>
      <c r="E72" s="538"/>
      <c r="F72" s="537"/>
      <c r="G72" s="538"/>
      <c r="H72" s="537"/>
      <c r="I72" s="538"/>
      <c r="J72" s="537">
        <v>800</v>
      </c>
      <c r="K72" s="538"/>
      <c r="L72" s="537">
        <v>800</v>
      </c>
      <c r="M72" s="538"/>
      <c r="N72" s="537">
        <f>D72+H72-L72</f>
        <v>0</v>
      </c>
      <c r="O72" s="538"/>
    </row>
    <row r="73" spans="1:15" ht="30.75" customHeight="1">
      <c r="A73" s="514" t="s">
        <v>330</v>
      </c>
      <c r="B73" s="514"/>
      <c r="C73" s="514"/>
      <c r="D73" s="494">
        <f>SUM(D75:E76)</f>
        <v>0</v>
      </c>
      <c r="E73" s="495"/>
      <c r="F73" s="494">
        <f>SUM(F75:G76)</f>
        <v>0</v>
      </c>
      <c r="G73" s="495"/>
      <c r="H73" s="494">
        <f>SUM(H75:I76)</f>
        <v>0</v>
      </c>
      <c r="I73" s="495"/>
      <c r="J73" s="494">
        <f>SUM(J75:K76)</f>
        <v>0</v>
      </c>
      <c r="K73" s="495"/>
      <c r="L73" s="494">
        <f>SUM(L75:M76)</f>
        <v>0</v>
      </c>
      <c r="M73" s="495"/>
      <c r="N73" s="494">
        <f>SUM(N75:O76)</f>
        <v>0</v>
      </c>
      <c r="O73" s="495"/>
    </row>
    <row r="74" spans="1:15" ht="21.75" customHeight="1">
      <c r="A74" s="514" t="s">
        <v>329</v>
      </c>
      <c r="B74" s="514"/>
      <c r="C74" s="514"/>
      <c r="D74" s="494"/>
      <c r="E74" s="495"/>
      <c r="F74" s="494"/>
      <c r="G74" s="495"/>
      <c r="H74" s="494"/>
      <c r="I74" s="495"/>
      <c r="J74" s="494"/>
      <c r="K74" s="495"/>
      <c r="L74" s="494"/>
      <c r="M74" s="495"/>
      <c r="N74" s="494"/>
      <c r="O74" s="495"/>
    </row>
    <row r="75" spans="1:15" ht="23.25" customHeight="1">
      <c r="A75" s="514"/>
      <c r="B75" s="514"/>
      <c r="C75" s="514"/>
      <c r="D75" s="494"/>
      <c r="E75" s="495"/>
      <c r="F75" s="494"/>
      <c r="G75" s="495"/>
      <c r="H75" s="494"/>
      <c r="I75" s="495"/>
      <c r="J75" s="494"/>
      <c r="K75" s="495"/>
      <c r="L75" s="494"/>
      <c r="M75" s="495"/>
      <c r="N75" s="494">
        <f>D75+H75-L75</f>
        <v>0</v>
      </c>
      <c r="O75" s="495"/>
    </row>
    <row r="76" spans="1:15" ht="23.25" hidden="1" customHeight="1">
      <c r="A76" s="514"/>
      <c r="B76" s="514"/>
      <c r="C76" s="514"/>
      <c r="D76" s="494"/>
      <c r="E76" s="495"/>
      <c r="F76" s="494"/>
      <c r="G76" s="495"/>
      <c r="H76" s="494"/>
      <c r="I76" s="495"/>
      <c r="J76" s="494"/>
      <c r="K76" s="495"/>
      <c r="L76" s="494"/>
      <c r="M76" s="495"/>
      <c r="N76" s="494">
        <f>D76+H76-L76</f>
        <v>0</v>
      </c>
      <c r="O76" s="495"/>
    </row>
    <row r="77" spans="1:15" ht="51" customHeight="1">
      <c r="A77" s="519" t="s">
        <v>34</v>
      </c>
      <c r="B77" s="519"/>
      <c r="C77" s="519"/>
      <c r="D77" s="534">
        <f>SUM(D63,D70,D73)</f>
        <v>6337</v>
      </c>
      <c r="E77" s="536"/>
      <c r="F77" s="534">
        <f>SUM(F63,F70,F73)</f>
        <v>0</v>
      </c>
      <c r="G77" s="536"/>
      <c r="H77" s="534">
        <f>SUM(H63,H70,H73)</f>
        <v>0</v>
      </c>
      <c r="I77" s="536"/>
      <c r="J77" s="534">
        <f>SUM(J63,J70,J73)</f>
        <v>1607</v>
      </c>
      <c r="K77" s="536"/>
      <c r="L77" s="534">
        <f>SUM(L63,L70,L73)</f>
        <v>3227</v>
      </c>
      <c r="M77" s="536"/>
      <c r="N77" s="534">
        <f>SUM(N63,N70,N73)</f>
        <v>3110</v>
      </c>
      <c r="O77" s="536"/>
    </row>
    <row r="78" spans="1:15">
      <c r="C78" s="322"/>
      <c r="D78" s="322"/>
      <c r="E78" s="322"/>
    </row>
    <row r="79" spans="1:15">
      <c r="C79" s="322"/>
      <c r="D79" s="322"/>
      <c r="E79" s="322"/>
    </row>
    <row r="80" spans="1:15">
      <c r="A80" s="310"/>
      <c r="C80" s="322"/>
      <c r="D80" s="322"/>
      <c r="E80" s="322"/>
    </row>
    <row r="81" spans="1:15">
      <c r="A81" s="323"/>
      <c r="C81" s="322"/>
      <c r="D81" s="322"/>
      <c r="E81" s="322"/>
      <c r="F81" s="323"/>
      <c r="G81" s="323"/>
      <c r="L81" s="468"/>
      <c r="M81" s="512"/>
      <c r="N81" s="512"/>
      <c r="O81" s="512"/>
    </row>
    <row r="82" spans="1:15">
      <c r="C82" s="322"/>
      <c r="D82" s="322"/>
      <c r="E82" s="322"/>
    </row>
    <row r="83" spans="1:15">
      <c r="C83" s="322"/>
      <c r="D83" s="322"/>
      <c r="E83" s="322"/>
    </row>
    <row r="84" spans="1:15">
      <c r="C84" s="322"/>
      <c r="D84" s="322"/>
      <c r="E84" s="322"/>
    </row>
    <row r="85" spans="1:15">
      <c r="C85" s="322"/>
      <c r="D85" s="322"/>
      <c r="E85" s="322"/>
    </row>
    <row r="86" spans="1:15">
      <c r="C86" s="322"/>
      <c r="D86" s="322"/>
      <c r="E86" s="322"/>
    </row>
    <row r="87" spans="1:15">
      <c r="C87" s="322"/>
      <c r="D87" s="322"/>
      <c r="E87" s="322"/>
    </row>
    <row r="88" spans="1:15">
      <c r="C88" s="322"/>
      <c r="D88" s="322"/>
      <c r="E88" s="322"/>
    </row>
    <row r="89" spans="1:15">
      <c r="C89" s="322"/>
      <c r="D89" s="322"/>
      <c r="E89" s="322"/>
    </row>
    <row r="90" spans="1:15">
      <c r="B90" s="9"/>
      <c r="C90" s="322"/>
      <c r="D90" s="322"/>
      <c r="E90" s="322"/>
    </row>
    <row r="91" spans="1:15">
      <c r="B91" s="9"/>
      <c r="C91" s="322"/>
      <c r="D91" s="322"/>
      <c r="E91" s="322"/>
    </row>
  </sheetData>
  <sheetProtection algorithmName="SHA-512" hashValue="OUFRIaAL2+1gVzc9WaWyDJ+43ozrE14KpUyfXdItAObhIXYFBD6zJDbKbwiZXkoqZb1eTPBHYqzDR52Qg1togw==" saltValue="gQKLtRluFiarQHFi1A3JJg==" spinCount="100000" sheet="1" objects="1" scenarios="1" selectLockedCells="1" selectUnlockedCells="1"/>
  <mergeCells count="295">
    <mergeCell ref="B53:C53"/>
    <mergeCell ref="H55:J55"/>
    <mergeCell ref="K55:L55"/>
    <mergeCell ref="M55:O55"/>
    <mergeCell ref="N23:O23"/>
    <mergeCell ref="I21:K21"/>
    <mergeCell ref="I22:K22"/>
    <mergeCell ref="L21:M21"/>
    <mergeCell ref="I23:K23"/>
    <mergeCell ref="A39:C39"/>
    <mergeCell ref="A40:C40"/>
    <mergeCell ref="I24:K24"/>
    <mergeCell ref="M54:O54"/>
    <mergeCell ref="A45:C45"/>
    <mergeCell ref="A33:C33"/>
    <mergeCell ref="D51:E51"/>
    <mergeCell ref="D50:E50"/>
    <mergeCell ref="B50:C50"/>
    <mergeCell ref="M50:O50"/>
    <mergeCell ref="M51:O51"/>
    <mergeCell ref="F53:G53"/>
    <mergeCell ref="H53:J53"/>
    <mergeCell ref="B54:C54"/>
    <mergeCell ref="D54:E54"/>
    <mergeCell ref="N63:O63"/>
    <mergeCell ref="J63:K63"/>
    <mergeCell ref="M56:O56"/>
    <mergeCell ref="H72:I72"/>
    <mergeCell ref="J72:K72"/>
    <mergeCell ref="F68:G68"/>
    <mergeCell ref="H68:I68"/>
    <mergeCell ref="H62:I62"/>
    <mergeCell ref="F57:G57"/>
    <mergeCell ref="N68:O68"/>
    <mergeCell ref="N60:O61"/>
    <mergeCell ref="N17:O17"/>
    <mergeCell ref="N18:O18"/>
    <mergeCell ref="N19:O19"/>
    <mergeCell ref="N20:O20"/>
    <mergeCell ref="L17:M17"/>
    <mergeCell ref="A29:J29"/>
    <mergeCell ref="D31:F31"/>
    <mergeCell ref="F20:H20"/>
    <mergeCell ref="I17:K17"/>
    <mergeCell ref="C19:E19"/>
    <mergeCell ref="C20:E20"/>
    <mergeCell ref="C21:E21"/>
    <mergeCell ref="C22:E22"/>
    <mergeCell ref="L23:M23"/>
    <mergeCell ref="L24:M24"/>
    <mergeCell ref="F24:H24"/>
    <mergeCell ref="C23:E23"/>
    <mergeCell ref="N21:O21"/>
    <mergeCell ref="N22:O22"/>
    <mergeCell ref="F18:H18"/>
    <mergeCell ref="F19:H19"/>
    <mergeCell ref="L19:M19"/>
    <mergeCell ref="L20:M20"/>
    <mergeCell ref="L25:M25"/>
    <mergeCell ref="I25:K25"/>
    <mergeCell ref="L62:M62"/>
    <mergeCell ref="H50:J50"/>
    <mergeCell ref="H57:J57"/>
    <mergeCell ref="F63:G63"/>
    <mergeCell ref="H61:I61"/>
    <mergeCell ref="F55:G55"/>
    <mergeCell ref="L71:M71"/>
    <mergeCell ref="J71:K71"/>
    <mergeCell ref="H69:I69"/>
    <mergeCell ref="L68:M68"/>
    <mergeCell ref="J64:K64"/>
    <mergeCell ref="F54:G54"/>
    <mergeCell ref="H54:J54"/>
    <mergeCell ref="K54:L54"/>
    <mergeCell ref="F50:G50"/>
    <mergeCell ref="N77:O77"/>
    <mergeCell ref="D76:E76"/>
    <mergeCell ref="F76:G76"/>
    <mergeCell ref="H76:I76"/>
    <mergeCell ref="J76:K76"/>
    <mergeCell ref="L76:M76"/>
    <mergeCell ref="N76:O76"/>
    <mergeCell ref="D77:E77"/>
    <mergeCell ref="H77:I77"/>
    <mergeCell ref="J77:K77"/>
    <mergeCell ref="L77:M77"/>
    <mergeCell ref="F77:G77"/>
    <mergeCell ref="H75:I75"/>
    <mergeCell ref="J75:K75"/>
    <mergeCell ref="L75:M75"/>
    <mergeCell ref="N75:O75"/>
    <mergeCell ref="A9:B9"/>
    <mergeCell ref="A10:B10"/>
    <mergeCell ref="M31:O31"/>
    <mergeCell ref="L72:M72"/>
    <mergeCell ref="F71:G71"/>
    <mergeCell ref="N72:O72"/>
    <mergeCell ref="B55:C55"/>
    <mergeCell ref="D55:E55"/>
    <mergeCell ref="F61:G61"/>
    <mergeCell ref="L63:M63"/>
    <mergeCell ref="N71:O71"/>
    <mergeCell ref="D57:E57"/>
    <mergeCell ref="A63:C63"/>
    <mergeCell ref="A62:C62"/>
    <mergeCell ref="D60:E61"/>
    <mergeCell ref="A60:C61"/>
    <mergeCell ref="B57:C57"/>
    <mergeCell ref="B56:C56"/>
    <mergeCell ref="A66:C66"/>
    <mergeCell ref="N69:O69"/>
    <mergeCell ref="D70:E70"/>
    <mergeCell ref="F70:G70"/>
    <mergeCell ref="F74:G74"/>
    <mergeCell ref="D71:E71"/>
    <mergeCell ref="A71:C71"/>
    <mergeCell ref="F69:G69"/>
    <mergeCell ref="J68:K68"/>
    <mergeCell ref="A2:O2"/>
    <mergeCell ref="A3:O3"/>
    <mergeCell ref="I11:K11"/>
    <mergeCell ref="F51:G51"/>
    <mergeCell ref="D49:E49"/>
    <mergeCell ref="J31:L31"/>
    <mergeCell ref="H70:I70"/>
    <mergeCell ref="J70:K70"/>
    <mergeCell ref="H64:I64"/>
    <mergeCell ref="A4:O4"/>
    <mergeCell ref="A5:O5"/>
    <mergeCell ref="A6:O6"/>
    <mergeCell ref="A7:O7"/>
    <mergeCell ref="L8:M8"/>
    <mergeCell ref="N8:O8"/>
    <mergeCell ref="L69:M69"/>
    <mergeCell ref="J69:K69"/>
    <mergeCell ref="A68:C68"/>
    <mergeCell ref="A8:B8"/>
    <mergeCell ref="C18:E18"/>
    <mergeCell ref="N25:O25"/>
    <mergeCell ref="L22:M22"/>
    <mergeCell ref="A47:O47"/>
    <mergeCell ref="F49:G49"/>
    <mergeCell ref="A77:C77"/>
    <mergeCell ref="D69:E69"/>
    <mergeCell ref="A74:C74"/>
    <mergeCell ref="A73:C73"/>
    <mergeCell ref="A76:C76"/>
    <mergeCell ref="A70:C70"/>
    <mergeCell ref="D73:E73"/>
    <mergeCell ref="D64:E64"/>
    <mergeCell ref="F64:G64"/>
    <mergeCell ref="A72:C72"/>
    <mergeCell ref="A69:C69"/>
    <mergeCell ref="A67:C67"/>
    <mergeCell ref="D72:E72"/>
    <mergeCell ref="A64:C64"/>
    <mergeCell ref="F73:G73"/>
    <mergeCell ref="A75:C75"/>
    <mergeCell ref="D75:E75"/>
    <mergeCell ref="F75:G75"/>
    <mergeCell ref="D74:E74"/>
    <mergeCell ref="N64:O64"/>
    <mergeCell ref="M57:O57"/>
    <mergeCell ref="A58:O58"/>
    <mergeCell ref="A65:C65"/>
    <mergeCell ref="F72:G72"/>
    <mergeCell ref="N14:O14"/>
    <mergeCell ref="I14:K14"/>
    <mergeCell ref="L14:M14"/>
    <mergeCell ref="L15:M15"/>
    <mergeCell ref="F14:H14"/>
    <mergeCell ref="L16:M16"/>
    <mergeCell ref="I16:K16"/>
    <mergeCell ref="F15:H15"/>
    <mergeCell ref="I15:K15"/>
    <mergeCell ref="A35:C35"/>
    <mergeCell ref="A36:C36"/>
    <mergeCell ref="A37:C37"/>
    <mergeCell ref="A38:C38"/>
    <mergeCell ref="A41:C41"/>
    <mergeCell ref="A42:C42"/>
    <mergeCell ref="A43:C43"/>
    <mergeCell ref="F56:G56"/>
    <mergeCell ref="D68:E68"/>
    <mergeCell ref="G31:I31"/>
    <mergeCell ref="L18:M18"/>
    <mergeCell ref="N24:O24"/>
    <mergeCell ref="I18:K18"/>
    <mergeCell ref="I19:K19"/>
    <mergeCell ref="I20:K20"/>
    <mergeCell ref="N74:O74"/>
    <mergeCell ref="L74:M74"/>
    <mergeCell ref="H74:I74"/>
    <mergeCell ref="L70:M70"/>
    <mergeCell ref="H71:I71"/>
    <mergeCell ref="J74:K74"/>
    <mergeCell ref="N70:O70"/>
    <mergeCell ref="L64:M64"/>
    <mergeCell ref="M49:O49"/>
    <mergeCell ref="H56:J56"/>
    <mergeCell ref="K56:L56"/>
    <mergeCell ref="H73:I73"/>
    <mergeCell ref="J73:K73"/>
    <mergeCell ref="L73:M73"/>
    <mergeCell ref="N73:O73"/>
    <mergeCell ref="K51:L51"/>
    <mergeCell ref="K50:L50"/>
    <mergeCell ref="A31:C32"/>
    <mergeCell ref="C25:E25"/>
    <mergeCell ref="F17:H17"/>
    <mergeCell ref="I9:K9"/>
    <mergeCell ref="I10:K10"/>
    <mergeCell ref="C8:E8"/>
    <mergeCell ref="C9:E9"/>
    <mergeCell ref="C10:E10"/>
    <mergeCell ref="F9:H9"/>
    <mergeCell ref="F10:H10"/>
    <mergeCell ref="F11:H11"/>
    <mergeCell ref="A21:B21"/>
    <mergeCell ref="A11:B11"/>
    <mergeCell ref="A12:B12"/>
    <mergeCell ref="A13:B13"/>
    <mergeCell ref="C12:E12"/>
    <mergeCell ref="C13:E13"/>
    <mergeCell ref="C14:E14"/>
    <mergeCell ref="A14:B14"/>
    <mergeCell ref="C11:E11"/>
    <mergeCell ref="F25:H25"/>
    <mergeCell ref="F21:H21"/>
    <mergeCell ref="F22:H22"/>
    <mergeCell ref="F23:H23"/>
    <mergeCell ref="L10:M10"/>
    <mergeCell ref="F8:H8"/>
    <mergeCell ref="I8:K8"/>
    <mergeCell ref="N13:O13"/>
    <mergeCell ref="L11:M11"/>
    <mergeCell ref="L13:M13"/>
    <mergeCell ref="N11:O11"/>
    <mergeCell ref="I12:K12"/>
    <mergeCell ref="I13:K13"/>
    <mergeCell ref="L12:M12"/>
    <mergeCell ref="N12:O12"/>
    <mergeCell ref="F12:H12"/>
    <mergeCell ref="F13:H13"/>
    <mergeCell ref="N9:O9"/>
    <mergeCell ref="N10:O10"/>
    <mergeCell ref="L9:M9"/>
    <mergeCell ref="W28:Y28"/>
    <mergeCell ref="L81:O81"/>
    <mergeCell ref="C15:E15"/>
    <mergeCell ref="C16:E16"/>
    <mergeCell ref="C17:E17"/>
    <mergeCell ref="A24:B24"/>
    <mergeCell ref="N15:O15"/>
    <mergeCell ref="N16:O16"/>
    <mergeCell ref="A27:O27"/>
    <mergeCell ref="F16:H16"/>
    <mergeCell ref="A15:B15"/>
    <mergeCell ref="A16:B16"/>
    <mergeCell ref="C24:E24"/>
    <mergeCell ref="W25:Y25"/>
    <mergeCell ref="W26:Y26"/>
    <mergeCell ref="W27:Y27"/>
    <mergeCell ref="A25:B25"/>
    <mergeCell ref="A17:B17"/>
    <mergeCell ref="A18:B18"/>
    <mergeCell ref="A19:B19"/>
    <mergeCell ref="A20:B20"/>
    <mergeCell ref="A22:B22"/>
    <mergeCell ref="A34:C34"/>
    <mergeCell ref="A23:B23"/>
    <mergeCell ref="B51:C51"/>
    <mergeCell ref="H51:J51"/>
    <mergeCell ref="K49:L49"/>
    <mergeCell ref="B49:C49"/>
    <mergeCell ref="D63:E63"/>
    <mergeCell ref="H63:I63"/>
    <mergeCell ref="J61:K61"/>
    <mergeCell ref="L61:M61"/>
    <mergeCell ref="H49:J49"/>
    <mergeCell ref="F60:I60"/>
    <mergeCell ref="B52:C52"/>
    <mergeCell ref="D52:E52"/>
    <mergeCell ref="F52:G52"/>
    <mergeCell ref="H52:J52"/>
    <mergeCell ref="K52:L52"/>
    <mergeCell ref="M52:O52"/>
    <mergeCell ref="K57:L57"/>
    <mergeCell ref="J62:K62"/>
    <mergeCell ref="F62:G62"/>
    <mergeCell ref="D62:E62"/>
    <mergeCell ref="J60:M60"/>
    <mergeCell ref="K53:L53"/>
    <mergeCell ref="M53:O53"/>
    <mergeCell ref="N62:O62"/>
  </mergeCells>
  <printOptions horizontalCentered="1"/>
  <pageMargins left="0.59055118110236227" right="0.59055118110236227" top="0.78740157480314965" bottom="0.59055118110236227" header="0" footer="0"/>
  <pageSetup paperSize="9" scale="49" fitToHeight="4" orientation="landscape" horizontalDpi="1200" verticalDpi="1200" r:id="rId1"/>
  <headerFooter alignWithMargins="0"/>
  <rowBreaks count="1" manualBreakCount="1">
    <brk id="46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6"/>
  <sheetViews>
    <sheetView view="pageBreakPreview" topLeftCell="A29" zoomScale="60" zoomScaleNormal="50" workbookViewId="0">
      <selection activeCell="B35" sqref="B35:L35"/>
    </sheetView>
  </sheetViews>
  <sheetFormatPr defaultColWidth="9.109375" defaultRowHeight="18"/>
  <cols>
    <col min="1" max="2" width="4.44140625" style="9" customWidth="1"/>
    <col min="3" max="3" width="34.88671875" style="9" customWidth="1"/>
    <col min="4" max="5" width="8.44140625" style="9" customWidth="1"/>
    <col min="6" max="7" width="9" style="9" customWidth="1"/>
    <col min="8" max="9" width="9.88671875" style="9" customWidth="1"/>
    <col min="10" max="10" width="8.6640625" style="9" customWidth="1"/>
    <col min="11" max="11" width="10.109375" style="9" customWidth="1"/>
    <col min="12" max="13" width="9.109375" style="9" customWidth="1"/>
    <col min="14" max="14" width="10.44140625" style="9" customWidth="1"/>
    <col min="15" max="15" width="13.88671875" style="9" customWidth="1"/>
    <col min="16" max="16" width="13.109375" style="9" customWidth="1"/>
    <col min="17" max="17" width="12.33203125" style="9" customWidth="1"/>
    <col min="18" max="18" width="11.109375" style="9" customWidth="1"/>
    <col min="19" max="19" width="14" style="9" customWidth="1"/>
    <col min="20" max="20" width="13.5546875" style="9" customWidth="1"/>
    <col min="21" max="21" width="12.5546875" style="9" customWidth="1"/>
    <col min="22" max="22" width="12.33203125" style="9" customWidth="1"/>
    <col min="23" max="23" width="14.88671875" style="9" customWidth="1"/>
    <col min="24" max="24" width="13.33203125" style="9" customWidth="1"/>
    <col min="25" max="25" width="12.5546875" style="9" customWidth="1"/>
    <col min="26" max="26" width="12.33203125" style="9" customWidth="1"/>
    <col min="27" max="27" width="14.5546875" style="9" customWidth="1"/>
    <col min="28" max="28" width="13.44140625" style="9" customWidth="1"/>
    <col min="29" max="29" width="12.33203125" style="9" customWidth="1"/>
    <col min="30" max="31" width="14.5546875" style="9" customWidth="1"/>
    <col min="32" max="32" width="14" style="9" customWidth="1"/>
    <col min="33" max="16384" width="9.109375" style="9"/>
  </cols>
  <sheetData>
    <row r="1" spans="1:32" ht="18.75" customHeight="1"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643" t="s">
        <v>345</v>
      </c>
      <c r="AE1" s="643"/>
      <c r="AF1" s="643"/>
    </row>
    <row r="2" spans="1:32" ht="18.75" customHeight="1">
      <c r="C2" s="352" t="s">
        <v>346</v>
      </c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</row>
    <row r="3" spans="1:3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4" t="s">
        <v>230</v>
      </c>
    </row>
    <row r="4" spans="1:32" ht="31.5" customHeight="1">
      <c r="A4" s="608" t="s">
        <v>32</v>
      </c>
      <c r="B4" s="611" t="s">
        <v>347</v>
      </c>
      <c r="C4" s="613"/>
      <c r="D4" s="528" t="s">
        <v>348</v>
      </c>
      <c r="E4" s="529"/>
      <c r="F4" s="529"/>
      <c r="G4" s="528" t="s">
        <v>349</v>
      </c>
      <c r="H4" s="529"/>
      <c r="I4" s="529"/>
      <c r="J4" s="529"/>
      <c r="K4" s="529"/>
      <c r="L4" s="529"/>
      <c r="M4" s="529"/>
      <c r="N4" s="529"/>
      <c r="O4" s="529"/>
      <c r="P4" s="529"/>
      <c r="Q4" s="530"/>
      <c r="R4" s="508" t="s">
        <v>350</v>
      </c>
      <c r="S4" s="567"/>
      <c r="T4" s="567"/>
      <c r="U4" s="567"/>
      <c r="V4" s="567"/>
      <c r="W4" s="567"/>
      <c r="X4" s="567"/>
      <c r="Y4" s="567"/>
      <c r="Z4" s="509"/>
      <c r="AA4" s="493" t="s">
        <v>351</v>
      </c>
      <c r="AB4" s="496"/>
      <c r="AC4" s="496"/>
      <c r="AD4" s="493" t="s">
        <v>352</v>
      </c>
      <c r="AE4" s="496"/>
      <c r="AF4" s="496"/>
    </row>
    <row r="5" spans="1:32" ht="50.25" customHeight="1">
      <c r="A5" s="610"/>
      <c r="B5" s="617"/>
      <c r="C5" s="619"/>
      <c r="D5" s="531"/>
      <c r="E5" s="532"/>
      <c r="F5" s="532"/>
      <c r="G5" s="531"/>
      <c r="H5" s="532"/>
      <c r="I5" s="532"/>
      <c r="J5" s="532"/>
      <c r="K5" s="532"/>
      <c r="L5" s="532"/>
      <c r="M5" s="532"/>
      <c r="N5" s="532"/>
      <c r="O5" s="532"/>
      <c r="P5" s="532"/>
      <c r="Q5" s="533"/>
      <c r="R5" s="491" t="s">
        <v>414</v>
      </c>
      <c r="S5" s="524"/>
      <c r="T5" s="492"/>
      <c r="U5" s="491" t="s">
        <v>415</v>
      </c>
      <c r="V5" s="524"/>
      <c r="W5" s="492"/>
      <c r="X5" s="491" t="s">
        <v>416</v>
      </c>
      <c r="Y5" s="524"/>
      <c r="Z5" s="492"/>
      <c r="AA5" s="496"/>
      <c r="AB5" s="496"/>
      <c r="AC5" s="496"/>
      <c r="AD5" s="496"/>
      <c r="AE5" s="496"/>
      <c r="AF5" s="496"/>
    </row>
    <row r="6" spans="1:32" ht="28.5" customHeight="1">
      <c r="A6" s="355">
        <v>1</v>
      </c>
      <c r="B6" s="655">
        <v>2</v>
      </c>
      <c r="C6" s="656"/>
      <c r="D6" s="491">
        <v>3</v>
      </c>
      <c r="E6" s="524"/>
      <c r="F6" s="524"/>
      <c r="G6" s="491">
        <v>4</v>
      </c>
      <c r="H6" s="524"/>
      <c r="I6" s="524"/>
      <c r="J6" s="524"/>
      <c r="K6" s="524"/>
      <c r="L6" s="524"/>
      <c r="M6" s="524"/>
      <c r="N6" s="524"/>
      <c r="O6" s="524"/>
      <c r="P6" s="524"/>
      <c r="Q6" s="492"/>
      <c r="R6" s="491">
        <v>5</v>
      </c>
      <c r="S6" s="524"/>
      <c r="T6" s="492"/>
      <c r="U6" s="491">
        <v>6</v>
      </c>
      <c r="V6" s="524"/>
      <c r="W6" s="492"/>
      <c r="X6" s="508">
        <v>7</v>
      </c>
      <c r="Y6" s="567"/>
      <c r="Z6" s="509"/>
      <c r="AA6" s="508">
        <v>8</v>
      </c>
      <c r="AB6" s="567"/>
      <c r="AC6" s="509"/>
      <c r="AD6" s="508">
        <v>9</v>
      </c>
      <c r="AE6" s="567"/>
      <c r="AF6" s="509"/>
    </row>
    <row r="7" spans="1:32" ht="34.5" customHeight="1">
      <c r="A7" s="355"/>
      <c r="B7" s="644"/>
      <c r="C7" s="645"/>
      <c r="D7" s="646"/>
      <c r="E7" s="647"/>
      <c r="F7" s="647"/>
      <c r="G7" s="646"/>
      <c r="H7" s="647"/>
      <c r="I7" s="647"/>
      <c r="J7" s="647"/>
      <c r="K7" s="647"/>
      <c r="L7" s="647"/>
      <c r="M7" s="647"/>
      <c r="N7" s="647"/>
      <c r="O7" s="647"/>
      <c r="P7" s="647"/>
      <c r="Q7" s="648"/>
      <c r="R7" s="649"/>
      <c r="S7" s="650"/>
      <c r="T7" s="651"/>
      <c r="U7" s="649"/>
      <c r="V7" s="650"/>
      <c r="W7" s="651"/>
      <c r="X7" s="649"/>
      <c r="Y7" s="650"/>
      <c r="Z7" s="651"/>
      <c r="AA7" s="649">
        <f>X7-U7</f>
        <v>0</v>
      </c>
      <c r="AB7" s="650"/>
      <c r="AC7" s="651"/>
      <c r="AD7" s="649">
        <f>IF(U7=0,0,X7/U7*100)</f>
        <v>0</v>
      </c>
      <c r="AE7" s="650"/>
      <c r="AF7" s="651"/>
    </row>
    <row r="8" spans="1:32" ht="37.5" customHeight="1">
      <c r="A8" s="636" t="s">
        <v>34</v>
      </c>
      <c r="B8" s="637"/>
      <c r="C8" s="637"/>
      <c r="D8" s="637"/>
      <c r="E8" s="637"/>
      <c r="F8" s="637"/>
      <c r="G8" s="637"/>
      <c r="H8" s="637"/>
      <c r="I8" s="637"/>
      <c r="J8" s="637"/>
      <c r="K8" s="637"/>
      <c r="L8" s="637"/>
      <c r="M8" s="637"/>
      <c r="N8" s="637"/>
      <c r="O8" s="637"/>
      <c r="P8" s="637"/>
      <c r="Q8" s="638"/>
      <c r="R8" s="639">
        <f>SUM(R7:T7)</f>
        <v>0</v>
      </c>
      <c r="S8" s="640"/>
      <c r="T8" s="641"/>
      <c r="U8" s="639">
        <f>SUM(U7:W7)</f>
        <v>0</v>
      </c>
      <c r="V8" s="640"/>
      <c r="W8" s="641"/>
      <c r="X8" s="639">
        <f>SUM(X7:Z7)</f>
        <v>0</v>
      </c>
      <c r="Y8" s="640"/>
      <c r="Z8" s="641"/>
      <c r="AA8" s="639">
        <f t="shared" ref="AA8" si="0">X8-U8</f>
        <v>0</v>
      </c>
      <c r="AB8" s="640"/>
      <c r="AC8" s="641"/>
      <c r="AD8" s="639">
        <f t="shared" ref="AD8" si="1">IF(U8=0,0,X8/U8*100)</f>
        <v>0</v>
      </c>
      <c r="AE8" s="640"/>
      <c r="AF8" s="641"/>
    </row>
    <row r="9" spans="1:32" ht="11.25" customHeight="1">
      <c r="A9" s="356"/>
      <c r="B9" s="356"/>
      <c r="C9" s="356"/>
      <c r="D9" s="356"/>
      <c r="E9" s="356"/>
      <c r="F9" s="356"/>
      <c r="G9" s="356"/>
      <c r="H9" s="356"/>
      <c r="I9" s="356"/>
      <c r="J9" s="356"/>
      <c r="K9" s="356"/>
      <c r="L9" s="356"/>
      <c r="M9" s="356"/>
      <c r="N9" s="357"/>
      <c r="O9" s="357"/>
      <c r="P9" s="357"/>
      <c r="Q9" s="357"/>
      <c r="R9" s="357"/>
      <c r="S9" s="357"/>
      <c r="T9" s="357"/>
      <c r="U9" s="357"/>
      <c r="V9" s="357"/>
      <c r="W9" s="357"/>
      <c r="X9" s="357"/>
      <c r="Y9" s="357"/>
      <c r="Z9" s="357"/>
      <c r="AA9" s="357"/>
      <c r="AB9" s="357"/>
      <c r="AC9" s="357"/>
      <c r="AD9" s="357"/>
      <c r="AE9" s="358"/>
      <c r="AF9" s="358"/>
    </row>
    <row r="10" spans="1:32" ht="10.5" customHeight="1">
      <c r="A10" s="359"/>
      <c r="B10" s="359"/>
      <c r="C10" s="359"/>
      <c r="D10" s="359"/>
      <c r="E10" s="359"/>
      <c r="F10" s="359"/>
      <c r="G10" s="359"/>
      <c r="H10" s="359"/>
      <c r="I10" s="359"/>
      <c r="J10" s="359"/>
      <c r="K10" s="359"/>
      <c r="L10" s="359"/>
      <c r="M10" s="359"/>
      <c r="N10" s="360"/>
      <c r="O10" s="360"/>
      <c r="P10" s="360"/>
      <c r="Q10" s="360"/>
      <c r="R10" s="361"/>
      <c r="S10" s="361"/>
      <c r="T10" s="361"/>
      <c r="U10" s="361"/>
      <c r="V10" s="361"/>
      <c r="W10" s="361"/>
      <c r="X10" s="362"/>
      <c r="Y10" s="362"/>
      <c r="Z10" s="362"/>
      <c r="AA10" s="362"/>
      <c r="AB10" s="362"/>
      <c r="AC10" s="362"/>
      <c r="AD10" s="362"/>
      <c r="AE10" s="363"/>
      <c r="AF10" s="363"/>
    </row>
    <row r="11" spans="1:32" s="364" customFormat="1" ht="18.75" customHeight="1">
      <c r="C11" s="352" t="s">
        <v>353</v>
      </c>
    </row>
    <row r="12" spans="1:32" s="364" customFormat="1" ht="18.75" customHeight="1">
      <c r="AF12" s="333"/>
    </row>
    <row r="13" spans="1:32" ht="30.75" customHeight="1">
      <c r="A13" s="642" t="s">
        <v>32</v>
      </c>
      <c r="B13" s="611" t="s">
        <v>354</v>
      </c>
      <c r="C13" s="613"/>
      <c r="D13" s="493" t="s">
        <v>347</v>
      </c>
      <c r="E13" s="493"/>
      <c r="F13" s="493"/>
      <c r="G13" s="493"/>
      <c r="H13" s="528" t="s">
        <v>349</v>
      </c>
      <c r="I13" s="529"/>
      <c r="J13" s="529"/>
      <c r="K13" s="529"/>
      <c r="L13" s="529"/>
      <c r="M13" s="529"/>
      <c r="N13" s="529"/>
      <c r="O13" s="530"/>
      <c r="P13" s="528" t="s">
        <v>355</v>
      </c>
      <c r="Q13" s="530"/>
      <c r="R13" s="508" t="s">
        <v>350</v>
      </c>
      <c r="S13" s="567"/>
      <c r="T13" s="567"/>
      <c r="U13" s="567"/>
      <c r="V13" s="567"/>
      <c r="W13" s="567"/>
      <c r="X13" s="567"/>
      <c r="Y13" s="567"/>
      <c r="Z13" s="509"/>
      <c r="AA13" s="493" t="s">
        <v>351</v>
      </c>
      <c r="AB13" s="496"/>
      <c r="AC13" s="496"/>
      <c r="AD13" s="493" t="s">
        <v>352</v>
      </c>
      <c r="AE13" s="496"/>
      <c r="AF13" s="496"/>
    </row>
    <row r="14" spans="1:32" ht="46.5" customHeight="1">
      <c r="A14" s="642"/>
      <c r="B14" s="617"/>
      <c r="C14" s="619"/>
      <c r="D14" s="493"/>
      <c r="E14" s="493"/>
      <c r="F14" s="493"/>
      <c r="G14" s="493"/>
      <c r="H14" s="531"/>
      <c r="I14" s="532"/>
      <c r="J14" s="532"/>
      <c r="K14" s="532"/>
      <c r="L14" s="532"/>
      <c r="M14" s="532"/>
      <c r="N14" s="532"/>
      <c r="O14" s="533"/>
      <c r="P14" s="531"/>
      <c r="Q14" s="533"/>
      <c r="R14" s="491" t="s">
        <v>414</v>
      </c>
      <c r="S14" s="524"/>
      <c r="T14" s="492"/>
      <c r="U14" s="491" t="s">
        <v>415</v>
      </c>
      <c r="V14" s="524"/>
      <c r="W14" s="492"/>
      <c r="X14" s="491" t="s">
        <v>416</v>
      </c>
      <c r="Y14" s="524"/>
      <c r="Z14" s="492"/>
      <c r="AA14" s="496"/>
      <c r="AB14" s="496"/>
      <c r="AC14" s="496"/>
      <c r="AD14" s="496"/>
      <c r="AE14" s="496"/>
      <c r="AF14" s="496"/>
    </row>
    <row r="15" spans="1:32" ht="28.5" customHeight="1">
      <c r="A15" s="365">
        <v>1</v>
      </c>
      <c r="B15" s="655">
        <v>2</v>
      </c>
      <c r="C15" s="656"/>
      <c r="D15" s="493">
        <v>3</v>
      </c>
      <c r="E15" s="493"/>
      <c r="F15" s="493"/>
      <c r="G15" s="493"/>
      <c r="H15" s="491">
        <v>4</v>
      </c>
      <c r="I15" s="524"/>
      <c r="J15" s="524"/>
      <c r="K15" s="524"/>
      <c r="L15" s="524"/>
      <c r="M15" s="524"/>
      <c r="N15" s="524"/>
      <c r="O15" s="492"/>
      <c r="P15" s="491">
        <v>5</v>
      </c>
      <c r="Q15" s="492"/>
      <c r="R15" s="491">
        <v>6</v>
      </c>
      <c r="S15" s="524"/>
      <c r="T15" s="492"/>
      <c r="U15" s="491">
        <v>7</v>
      </c>
      <c r="V15" s="524"/>
      <c r="W15" s="492"/>
      <c r="X15" s="491">
        <v>8</v>
      </c>
      <c r="Y15" s="524"/>
      <c r="Z15" s="492"/>
      <c r="AA15" s="491">
        <v>9</v>
      </c>
      <c r="AB15" s="524"/>
      <c r="AC15" s="492"/>
      <c r="AD15" s="491">
        <v>10</v>
      </c>
      <c r="AE15" s="524"/>
      <c r="AF15" s="492"/>
    </row>
    <row r="16" spans="1:32" ht="30.75" customHeight="1">
      <c r="A16" s="192"/>
      <c r="B16" s="629"/>
      <c r="C16" s="630"/>
      <c r="D16" s="580"/>
      <c r="E16" s="580"/>
      <c r="F16" s="580"/>
      <c r="G16" s="580"/>
      <c r="H16" s="631"/>
      <c r="I16" s="632"/>
      <c r="J16" s="632"/>
      <c r="K16" s="632"/>
      <c r="L16" s="632"/>
      <c r="M16" s="632"/>
      <c r="N16" s="632"/>
      <c r="O16" s="633"/>
      <c r="P16" s="634"/>
      <c r="Q16" s="635"/>
      <c r="R16" s="626"/>
      <c r="S16" s="627"/>
      <c r="T16" s="628"/>
      <c r="U16" s="626"/>
      <c r="V16" s="627"/>
      <c r="W16" s="628"/>
      <c r="X16" s="626"/>
      <c r="Y16" s="627"/>
      <c r="Z16" s="628"/>
      <c r="AA16" s="626">
        <f>X16-U16</f>
        <v>0</v>
      </c>
      <c r="AB16" s="627"/>
      <c r="AC16" s="628"/>
      <c r="AD16" s="626">
        <f>IF(U16=0,0,X16/U16*100)</f>
        <v>0</v>
      </c>
      <c r="AE16" s="627"/>
      <c r="AF16" s="628"/>
    </row>
    <row r="17" spans="1:32" ht="30.75" hidden="1" customHeight="1">
      <c r="A17" s="192"/>
      <c r="B17" s="629"/>
      <c r="C17" s="630"/>
      <c r="D17" s="580"/>
      <c r="E17" s="580"/>
      <c r="F17" s="580"/>
      <c r="G17" s="580"/>
      <c r="H17" s="631"/>
      <c r="I17" s="632"/>
      <c r="J17" s="632"/>
      <c r="K17" s="632"/>
      <c r="L17" s="632"/>
      <c r="M17" s="632"/>
      <c r="N17" s="632"/>
      <c r="O17" s="633"/>
      <c r="P17" s="634"/>
      <c r="Q17" s="635"/>
      <c r="R17" s="626"/>
      <c r="S17" s="627"/>
      <c r="T17" s="628"/>
      <c r="U17" s="626"/>
      <c r="V17" s="627"/>
      <c r="W17" s="628"/>
      <c r="X17" s="626"/>
      <c r="Y17" s="627"/>
      <c r="Z17" s="628"/>
      <c r="AA17" s="626">
        <f t="shared" ref="AA17:AA18" si="2">X17-U17</f>
        <v>0</v>
      </c>
      <c r="AB17" s="627"/>
      <c r="AC17" s="628"/>
      <c r="AD17" s="626">
        <f t="shared" ref="AD17:AD18" si="3">IF(U17=0,0,X17/U17*100)</f>
        <v>0</v>
      </c>
      <c r="AE17" s="627"/>
      <c r="AF17" s="628"/>
    </row>
    <row r="18" spans="1:32" ht="38.25" customHeight="1">
      <c r="A18" s="636" t="s">
        <v>34</v>
      </c>
      <c r="B18" s="637"/>
      <c r="C18" s="637"/>
      <c r="D18" s="637"/>
      <c r="E18" s="637"/>
      <c r="F18" s="637"/>
      <c r="G18" s="637"/>
      <c r="H18" s="637"/>
      <c r="I18" s="637"/>
      <c r="J18" s="637"/>
      <c r="K18" s="637"/>
      <c r="L18" s="637"/>
      <c r="M18" s="637"/>
      <c r="N18" s="637"/>
      <c r="O18" s="637"/>
      <c r="P18" s="637"/>
      <c r="Q18" s="638"/>
      <c r="R18" s="623">
        <f>SUM(R16:T17)</f>
        <v>0</v>
      </c>
      <c r="S18" s="624"/>
      <c r="T18" s="625"/>
      <c r="U18" s="623">
        <f t="shared" ref="U18" si="4">SUM(U16:W17)</f>
        <v>0</v>
      </c>
      <c r="V18" s="624"/>
      <c r="W18" s="625"/>
      <c r="X18" s="623">
        <f t="shared" ref="X18" si="5">SUM(X16:Z17)</f>
        <v>0</v>
      </c>
      <c r="Y18" s="624"/>
      <c r="Z18" s="625"/>
      <c r="AA18" s="623">
        <f t="shared" si="2"/>
        <v>0</v>
      </c>
      <c r="AB18" s="624"/>
      <c r="AC18" s="625"/>
      <c r="AD18" s="623">
        <f t="shared" si="3"/>
        <v>0</v>
      </c>
      <c r="AE18" s="624"/>
      <c r="AF18" s="625"/>
    </row>
    <row r="19" spans="1:32" ht="16.5" customHeight="1">
      <c r="A19" s="366"/>
      <c r="B19" s="366"/>
      <c r="C19" s="366"/>
      <c r="D19" s="366"/>
      <c r="E19" s="366"/>
      <c r="F19" s="366"/>
      <c r="G19" s="366"/>
      <c r="H19" s="366"/>
      <c r="I19" s="366"/>
      <c r="J19" s="366"/>
      <c r="K19" s="366"/>
      <c r="L19" s="366"/>
      <c r="M19" s="366"/>
      <c r="N19" s="366"/>
      <c r="O19" s="366"/>
      <c r="P19" s="366"/>
      <c r="Q19" s="21"/>
      <c r="R19" s="367"/>
      <c r="S19" s="367"/>
      <c r="T19" s="367"/>
      <c r="U19" s="367"/>
      <c r="V19" s="367"/>
      <c r="W19" s="21"/>
      <c r="X19" s="21"/>
      <c r="Y19" s="21"/>
      <c r="Z19" s="21"/>
      <c r="AA19" s="21"/>
      <c r="AB19" s="21"/>
      <c r="AC19" s="21"/>
      <c r="AD19" s="21"/>
      <c r="AE19" s="21"/>
      <c r="AF19" s="367"/>
    </row>
    <row r="20" spans="1:32" s="352" customFormat="1" ht="26.25" customHeight="1">
      <c r="C20" s="352" t="s">
        <v>419</v>
      </c>
    </row>
    <row r="21" spans="1:32" ht="21">
      <c r="A21" s="368"/>
      <c r="B21" s="368"/>
      <c r="C21" s="368"/>
      <c r="D21" s="368"/>
      <c r="E21" s="368"/>
      <c r="F21" s="368"/>
      <c r="G21" s="368"/>
      <c r="H21" s="368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8"/>
      <c r="X21" s="21"/>
      <c r="Y21" s="21"/>
      <c r="Z21" s="607"/>
      <c r="AA21" s="607"/>
      <c r="AB21" s="607"/>
      <c r="AC21" s="21"/>
      <c r="AD21" s="607" t="s">
        <v>161</v>
      </c>
      <c r="AE21" s="607"/>
      <c r="AF21" s="607"/>
    </row>
    <row r="22" spans="1:32" ht="42" customHeight="1">
      <c r="A22" s="608" t="s">
        <v>32</v>
      </c>
      <c r="B22" s="611" t="s">
        <v>93</v>
      </c>
      <c r="C22" s="612"/>
      <c r="D22" s="612"/>
      <c r="E22" s="612"/>
      <c r="F22" s="612"/>
      <c r="G22" s="612"/>
      <c r="H22" s="612"/>
      <c r="I22" s="612"/>
      <c r="J22" s="612"/>
      <c r="K22" s="612"/>
      <c r="L22" s="613"/>
      <c r="M22" s="620" t="s">
        <v>33</v>
      </c>
      <c r="N22" s="621"/>
      <c r="O22" s="621"/>
      <c r="P22" s="622"/>
      <c r="Q22" s="620" t="s">
        <v>52</v>
      </c>
      <c r="R22" s="621"/>
      <c r="S22" s="621"/>
      <c r="T22" s="622"/>
      <c r="U22" s="620" t="s">
        <v>112</v>
      </c>
      <c r="V22" s="621"/>
      <c r="W22" s="621"/>
      <c r="X22" s="622"/>
      <c r="Y22" s="620" t="s">
        <v>430</v>
      </c>
      <c r="Z22" s="621"/>
      <c r="AA22" s="621"/>
      <c r="AB22" s="622"/>
      <c r="AC22" s="620" t="s">
        <v>34</v>
      </c>
      <c r="AD22" s="621"/>
      <c r="AE22" s="621"/>
      <c r="AF22" s="622"/>
    </row>
    <row r="23" spans="1:32" ht="34.5" customHeight="1">
      <c r="A23" s="609"/>
      <c r="B23" s="614"/>
      <c r="C23" s="615"/>
      <c r="D23" s="615"/>
      <c r="E23" s="615"/>
      <c r="F23" s="615"/>
      <c r="G23" s="615"/>
      <c r="H23" s="615"/>
      <c r="I23" s="615"/>
      <c r="J23" s="615"/>
      <c r="K23" s="615"/>
      <c r="L23" s="616"/>
      <c r="M23" s="600" t="s">
        <v>91</v>
      </c>
      <c r="N23" s="600" t="s">
        <v>92</v>
      </c>
      <c r="O23" s="600" t="s">
        <v>99</v>
      </c>
      <c r="P23" s="600" t="s">
        <v>100</v>
      </c>
      <c r="Q23" s="600" t="s">
        <v>91</v>
      </c>
      <c r="R23" s="600" t="s">
        <v>92</v>
      </c>
      <c r="S23" s="600" t="s">
        <v>99</v>
      </c>
      <c r="T23" s="600" t="s">
        <v>100</v>
      </c>
      <c r="U23" s="600" t="s">
        <v>91</v>
      </c>
      <c r="V23" s="600" t="s">
        <v>92</v>
      </c>
      <c r="W23" s="600" t="s">
        <v>99</v>
      </c>
      <c r="X23" s="600" t="s">
        <v>100</v>
      </c>
      <c r="Y23" s="600" t="s">
        <v>91</v>
      </c>
      <c r="Z23" s="600" t="s">
        <v>92</v>
      </c>
      <c r="AA23" s="600" t="s">
        <v>99</v>
      </c>
      <c r="AB23" s="600" t="s">
        <v>100</v>
      </c>
      <c r="AC23" s="600" t="s">
        <v>91</v>
      </c>
      <c r="AD23" s="600" t="s">
        <v>92</v>
      </c>
      <c r="AE23" s="600" t="s">
        <v>99</v>
      </c>
      <c r="AF23" s="600" t="s">
        <v>100</v>
      </c>
    </row>
    <row r="24" spans="1:32" ht="19.5" customHeight="1">
      <c r="A24" s="610"/>
      <c r="B24" s="617"/>
      <c r="C24" s="618"/>
      <c r="D24" s="618"/>
      <c r="E24" s="618"/>
      <c r="F24" s="618"/>
      <c r="G24" s="618"/>
      <c r="H24" s="618"/>
      <c r="I24" s="618"/>
      <c r="J24" s="618"/>
      <c r="K24" s="618"/>
      <c r="L24" s="619"/>
      <c r="M24" s="601"/>
      <c r="N24" s="601"/>
      <c r="O24" s="601"/>
      <c r="P24" s="601"/>
      <c r="Q24" s="601"/>
      <c r="R24" s="601"/>
      <c r="S24" s="601"/>
      <c r="T24" s="601"/>
      <c r="U24" s="601"/>
      <c r="V24" s="601"/>
      <c r="W24" s="601"/>
      <c r="X24" s="601"/>
      <c r="Y24" s="601"/>
      <c r="Z24" s="601"/>
      <c r="AA24" s="601"/>
      <c r="AB24" s="601"/>
      <c r="AC24" s="601"/>
      <c r="AD24" s="601"/>
      <c r="AE24" s="601"/>
      <c r="AF24" s="601"/>
    </row>
    <row r="25" spans="1:32" ht="31.5" customHeight="1">
      <c r="A25" s="192">
        <v>1</v>
      </c>
      <c r="B25" s="590">
        <v>2</v>
      </c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339">
        <v>3</v>
      </c>
      <c r="N25" s="339">
        <v>4</v>
      </c>
      <c r="O25" s="339">
        <v>5</v>
      </c>
      <c r="P25" s="339">
        <v>6</v>
      </c>
      <c r="Q25" s="339">
        <v>7</v>
      </c>
      <c r="R25" s="339">
        <v>8</v>
      </c>
      <c r="S25" s="339">
        <v>9</v>
      </c>
      <c r="T25" s="339">
        <v>10</v>
      </c>
      <c r="U25" s="339">
        <v>11</v>
      </c>
      <c r="V25" s="339">
        <v>12</v>
      </c>
      <c r="W25" s="339">
        <v>13</v>
      </c>
      <c r="X25" s="339">
        <v>14</v>
      </c>
      <c r="Y25" s="339">
        <v>15</v>
      </c>
      <c r="Z25" s="339">
        <v>16</v>
      </c>
      <c r="AA25" s="339">
        <v>17</v>
      </c>
      <c r="AB25" s="339">
        <v>18</v>
      </c>
      <c r="AC25" s="339">
        <v>19</v>
      </c>
      <c r="AD25" s="339">
        <v>20</v>
      </c>
      <c r="AE25" s="339">
        <v>21</v>
      </c>
      <c r="AF25" s="339">
        <v>22</v>
      </c>
    </row>
    <row r="26" spans="1:32" ht="28.5" customHeight="1">
      <c r="A26" s="191">
        <v>1</v>
      </c>
      <c r="B26" s="591" t="s">
        <v>281</v>
      </c>
      <c r="C26" s="592"/>
      <c r="D26" s="592"/>
      <c r="E26" s="592"/>
      <c r="F26" s="592"/>
      <c r="G26" s="592"/>
      <c r="H26" s="592"/>
      <c r="I26" s="592"/>
      <c r="J26" s="592"/>
      <c r="K26" s="592"/>
      <c r="L26" s="593"/>
      <c r="M26" s="401"/>
      <c r="N26" s="401"/>
      <c r="O26" s="401">
        <f>N26-M26</f>
        <v>0</v>
      </c>
      <c r="P26" s="402">
        <f>IF(M26=0,0,N26/M26*100)</f>
        <v>0</v>
      </c>
      <c r="Q26" s="403">
        <f>Q28</f>
        <v>19747</v>
      </c>
      <c r="R26" s="403"/>
      <c r="S26" s="435">
        <f>R26-Q26</f>
        <v>-19747</v>
      </c>
      <c r="T26" s="402">
        <f>IF(Q26=0,0,R26/Q26*100)</f>
        <v>0</v>
      </c>
      <c r="U26" s="404"/>
      <c r="V26" s="404">
        <f>V27</f>
        <v>40</v>
      </c>
      <c r="W26" s="413">
        <f>V26-U26</f>
        <v>40</v>
      </c>
      <c r="X26" s="402">
        <f>IF(U26=0,0,V26/U26*100)</f>
        <v>0</v>
      </c>
      <c r="Y26" s="404"/>
      <c r="Z26" s="404">
        <f>Z29</f>
        <v>261</v>
      </c>
      <c r="AA26" s="413">
        <f>Z26-Y26</f>
        <v>261</v>
      </c>
      <c r="AB26" s="402">
        <f>IF(Y26=0,0,Z26/Y26*100)</f>
        <v>0</v>
      </c>
      <c r="AC26" s="413">
        <f>SUM(M26,Q26,U26,Y26)</f>
        <v>19747</v>
      </c>
      <c r="AD26" s="413">
        <f>SUM(N26,R26,V26,Z26)</f>
        <v>301</v>
      </c>
      <c r="AE26" s="413">
        <f>AD26-AC26</f>
        <v>-19446</v>
      </c>
      <c r="AF26" s="402">
        <f>IF(AC26=0,0,AD26/AC26*100)</f>
        <v>1.5242821694434598</v>
      </c>
    </row>
    <row r="27" spans="1:32" s="422" customFormat="1" ht="28.5" customHeight="1">
      <c r="A27" s="191"/>
      <c r="B27" s="594" t="s">
        <v>412</v>
      </c>
      <c r="C27" s="595"/>
      <c r="D27" s="595"/>
      <c r="E27" s="595"/>
      <c r="F27" s="595"/>
      <c r="G27" s="595"/>
      <c r="H27" s="595"/>
      <c r="I27" s="595"/>
      <c r="J27" s="595"/>
      <c r="K27" s="595"/>
      <c r="L27" s="596"/>
      <c r="M27" s="401"/>
      <c r="N27" s="401"/>
      <c r="O27" s="401"/>
      <c r="P27" s="402"/>
      <c r="Q27" s="403"/>
      <c r="R27" s="403"/>
      <c r="S27" s="19">
        <f t="shared" ref="S27:S28" si="6">R27-Q27</f>
        <v>0</v>
      </c>
      <c r="T27" s="402"/>
      <c r="U27" s="405"/>
      <c r="V27" s="405">
        <v>40</v>
      </c>
      <c r="W27" s="414">
        <f>V27-U27</f>
        <v>40</v>
      </c>
      <c r="X27" s="402">
        <f>IF(U27=0,0,V27/U27*100)</f>
        <v>0</v>
      </c>
      <c r="Y27" s="404"/>
      <c r="Z27" s="404"/>
      <c r="AA27" s="413"/>
      <c r="AB27" s="402"/>
      <c r="AC27" s="413"/>
      <c r="AD27" s="414">
        <f t="shared" ref="AD27:AD35" si="7">SUM(N27,R27,V27,Z27)</f>
        <v>40</v>
      </c>
      <c r="AE27" s="414">
        <f>AD27-AC27</f>
        <v>40</v>
      </c>
      <c r="AF27" s="402">
        <f>IF(AC27=0,0,AD27/AC27*100)</f>
        <v>0</v>
      </c>
    </row>
    <row r="28" spans="1:32" s="349" customFormat="1" ht="28.5" customHeight="1">
      <c r="A28" s="370"/>
      <c r="B28" s="594" t="s">
        <v>425</v>
      </c>
      <c r="C28" s="595"/>
      <c r="D28" s="595"/>
      <c r="E28" s="595"/>
      <c r="F28" s="595"/>
      <c r="G28" s="595"/>
      <c r="H28" s="595"/>
      <c r="I28" s="595"/>
      <c r="J28" s="595"/>
      <c r="K28" s="595"/>
      <c r="L28" s="596"/>
      <c r="M28" s="371"/>
      <c r="N28" s="371"/>
      <c r="O28" s="371"/>
      <c r="P28" s="372"/>
      <c r="Q28" s="347">
        <v>19747</v>
      </c>
      <c r="R28" s="347"/>
      <c r="S28" s="19">
        <f t="shared" si="6"/>
        <v>-19747</v>
      </c>
      <c r="T28" s="372"/>
      <c r="U28" s="405"/>
      <c r="V28" s="405"/>
      <c r="W28" s="372"/>
      <c r="X28" s="372"/>
      <c r="Y28" s="405"/>
      <c r="Z28" s="405"/>
      <c r="AA28" s="414"/>
      <c r="AB28" s="402">
        <f t="shared" ref="AB28:AB35" si="8">IF(Y28=0,0,Z28/Y28*100)</f>
        <v>0</v>
      </c>
      <c r="AC28" s="414">
        <f t="shared" ref="AC28:AC35" si="9">SUM(M28,Q28,U28,Y28)</f>
        <v>19747</v>
      </c>
      <c r="AD28" s="414">
        <f t="shared" si="7"/>
        <v>0</v>
      </c>
      <c r="AE28" s="414">
        <f t="shared" ref="AE28:AE36" si="10">AD28-AC28</f>
        <v>-19747</v>
      </c>
      <c r="AF28" s="372">
        <f t="shared" ref="AF28:AF36" si="11">IF(AC28=0,0,AD28/AC28*100)</f>
        <v>0</v>
      </c>
    </row>
    <row r="29" spans="1:32" s="441" customFormat="1" ht="28.5" customHeight="1">
      <c r="A29" s="442"/>
      <c r="B29" s="594" t="s">
        <v>328</v>
      </c>
      <c r="C29" s="595"/>
      <c r="D29" s="595"/>
      <c r="E29" s="595"/>
      <c r="F29" s="595"/>
      <c r="G29" s="595"/>
      <c r="H29" s="595"/>
      <c r="I29" s="595"/>
      <c r="J29" s="595"/>
      <c r="K29" s="595"/>
      <c r="L29" s="596"/>
      <c r="M29" s="371"/>
      <c r="N29" s="371"/>
      <c r="O29" s="371"/>
      <c r="P29" s="372"/>
      <c r="Q29" s="440"/>
      <c r="R29" s="440"/>
      <c r="S29" s="19"/>
      <c r="T29" s="372"/>
      <c r="U29" s="405"/>
      <c r="V29" s="405"/>
      <c r="W29" s="372"/>
      <c r="X29" s="372"/>
      <c r="Y29" s="405"/>
      <c r="Z29" s="405">
        <v>261</v>
      </c>
      <c r="AA29" s="414">
        <f t="shared" ref="AA29:AA35" si="12">Z29-Y29</f>
        <v>261</v>
      </c>
      <c r="AB29" s="402"/>
      <c r="AC29" s="414">
        <f t="shared" ref="AC29" si="13">SUM(M29,Q29,U29,Y29)</f>
        <v>0</v>
      </c>
      <c r="AD29" s="414">
        <f t="shared" ref="AD29" si="14">SUM(N29,R29,V29,Z29)</f>
        <v>261</v>
      </c>
      <c r="AE29" s="414">
        <f t="shared" ref="AE29" si="15">AD29-AC29</f>
        <v>261</v>
      </c>
      <c r="AF29" s="372">
        <f t="shared" ref="AF29" si="16">IF(AC29=0,0,AD29/AC29*100)</f>
        <v>0</v>
      </c>
    </row>
    <row r="30" spans="1:32" s="349" customFormat="1" ht="28.5" customHeight="1">
      <c r="A30" s="191">
        <v>2</v>
      </c>
      <c r="B30" s="602" t="s">
        <v>282</v>
      </c>
      <c r="C30" s="603"/>
      <c r="D30" s="603"/>
      <c r="E30" s="603"/>
      <c r="F30" s="603"/>
      <c r="G30" s="603"/>
      <c r="H30" s="603"/>
      <c r="I30" s="603"/>
      <c r="J30" s="603"/>
      <c r="K30" s="603"/>
      <c r="L30" s="604"/>
      <c r="M30" s="401"/>
      <c r="N30" s="401"/>
      <c r="O30" s="401"/>
      <c r="P30" s="402"/>
      <c r="Q30" s="403">
        <f>Q31</f>
        <v>0</v>
      </c>
      <c r="R30" s="403">
        <f>R31</f>
        <v>0</v>
      </c>
      <c r="S30" s="401"/>
      <c r="T30" s="402"/>
      <c r="U30" s="404">
        <f>U31</f>
        <v>40</v>
      </c>
      <c r="V30" s="404">
        <f>V31</f>
        <v>48</v>
      </c>
      <c r="W30" s="413">
        <f t="shared" ref="W30:W36" si="17">V30-U30</f>
        <v>8</v>
      </c>
      <c r="X30" s="402">
        <f t="shared" ref="X30:X36" si="18">IF(U30=0,0,V30/U30*100)</f>
        <v>120</v>
      </c>
      <c r="Y30" s="404"/>
      <c r="Z30" s="404"/>
      <c r="AA30" s="413">
        <f t="shared" si="12"/>
        <v>0</v>
      </c>
      <c r="AB30" s="402">
        <f t="shared" si="8"/>
        <v>0</v>
      </c>
      <c r="AC30" s="413">
        <f t="shared" si="9"/>
        <v>40</v>
      </c>
      <c r="AD30" s="413">
        <f t="shared" si="7"/>
        <v>48</v>
      </c>
      <c r="AE30" s="413">
        <f t="shared" si="10"/>
        <v>8</v>
      </c>
      <c r="AF30" s="402">
        <f t="shared" si="11"/>
        <v>120</v>
      </c>
    </row>
    <row r="31" spans="1:32" ht="28.5" customHeight="1">
      <c r="A31" s="192"/>
      <c r="B31" s="594" t="s">
        <v>280</v>
      </c>
      <c r="C31" s="595"/>
      <c r="D31" s="595"/>
      <c r="E31" s="595"/>
      <c r="F31" s="595"/>
      <c r="G31" s="595"/>
      <c r="H31" s="595"/>
      <c r="I31" s="595"/>
      <c r="J31" s="595"/>
      <c r="K31" s="595"/>
      <c r="L31" s="596"/>
      <c r="M31" s="371"/>
      <c r="N31" s="371"/>
      <c r="O31" s="371">
        <f t="shared" ref="O31:O36" si="19">N31-M31</f>
        <v>0</v>
      </c>
      <c r="P31" s="372">
        <f t="shared" ref="P31:P36" si="20">IF(M31=0,0,N31/M31*100)</f>
        <v>0</v>
      </c>
      <c r="Q31" s="347">
        <v>0</v>
      </c>
      <c r="R31" s="347">
        <v>0</v>
      </c>
      <c r="S31" s="371">
        <f t="shared" ref="S31:S36" si="21">R31-Q31</f>
        <v>0</v>
      </c>
      <c r="T31" s="372">
        <f t="shared" ref="T31:T36" si="22">IF(Q31=0,0,R31/Q31*100)</f>
        <v>0</v>
      </c>
      <c r="U31" s="405">
        <v>40</v>
      </c>
      <c r="V31" s="405">
        <v>48</v>
      </c>
      <c r="W31" s="414">
        <f t="shared" si="17"/>
        <v>8</v>
      </c>
      <c r="X31" s="372">
        <f t="shared" si="18"/>
        <v>120</v>
      </c>
      <c r="Y31" s="405"/>
      <c r="Z31" s="405"/>
      <c r="AA31" s="413">
        <f t="shared" si="12"/>
        <v>0</v>
      </c>
      <c r="AB31" s="402">
        <f t="shared" si="8"/>
        <v>0</v>
      </c>
      <c r="AC31" s="414">
        <f t="shared" si="9"/>
        <v>40</v>
      </c>
      <c r="AD31" s="414">
        <f t="shared" si="7"/>
        <v>48</v>
      </c>
      <c r="AE31" s="414">
        <f t="shared" si="10"/>
        <v>8</v>
      </c>
      <c r="AF31" s="372">
        <f t="shared" si="11"/>
        <v>120</v>
      </c>
    </row>
    <row r="32" spans="1:32" ht="41.25" customHeight="1">
      <c r="A32" s="191">
        <v>3</v>
      </c>
      <c r="B32" s="602" t="s">
        <v>283</v>
      </c>
      <c r="C32" s="605"/>
      <c r="D32" s="605"/>
      <c r="E32" s="605"/>
      <c r="F32" s="605"/>
      <c r="G32" s="605"/>
      <c r="H32" s="605"/>
      <c r="I32" s="605"/>
      <c r="J32" s="605"/>
      <c r="K32" s="605"/>
      <c r="L32" s="606"/>
      <c r="M32" s="401"/>
      <c r="N32" s="401"/>
      <c r="O32" s="401">
        <f t="shared" si="19"/>
        <v>0</v>
      </c>
      <c r="P32" s="402">
        <f t="shared" si="20"/>
        <v>0</v>
      </c>
      <c r="Q32" s="403">
        <f>Q35</f>
        <v>0</v>
      </c>
      <c r="R32" s="403">
        <v>0</v>
      </c>
      <c r="S32" s="401">
        <f t="shared" si="21"/>
        <v>0</v>
      </c>
      <c r="T32" s="402">
        <f t="shared" si="22"/>
        <v>0</v>
      </c>
      <c r="U32" s="404">
        <f>U35</f>
        <v>0</v>
      </c>
      <c r="V32" s="404">
        <f>V33+V34+V35</f>
        <v>24</v>
      </c>
      <c r="W32" s="413">
        <f t="shared" si="17"/>
        <v>24</v>
      </c>
      <c r="X32" s="372">
        <f t="shared" si="18"/>
        <v>0</v>
      </c>
      <c r="Y32" s="404"/>
      <c r="Z32" s="404"/>
      <c r="AA32" s="413">
        <f t="shared" si="12"/>
        <v>0</v>
      </c>
      <c r="AB32" s="402">
        <f t="shared" si="8"/>
        <v>0</v>
      </c>
      <c r="AC32" s="413">
        <f t="shared" si="9"/>
        <v>0</v>
      </c>
      <c r="AD32" s="413">
        <f t="shared" si="7"/>
        <v>24</v>
      </c>
      <c r="AE32" s="413">
        <f t="shared" si="10"/>
        <v>24</v>
      </c>
      <c r="AF32" s="402">
        <f t="shared" si="11"/>
        <v>0</v>
      </c>
    </row>
    <row r="33" spans="1:32" s="422" customFormat="1" ht="28.5" customHeight="1">
      <c r="A33" s="191"/>
      <c r="B33" s="652" t="s">
        <v>413</v>
      </c>
      <c r="C33" s="653"/>
      <c r="D33" s="653"/>
      <c r="E33" s="653"/>
      <c r="F33" s="653"/>
      <c r="G33" s="653"/>
      <c r="H33" s="653"/>
      <c r="I33" s="653"/>
      <c r="J33" s="653"/>
      <c r="K33" s="653"/>
      <c r="L33" s="654"/>
      <c r="M33" s="401"/>
      <c r="N33" s="401"/>
      <c r="O33" s="401"/>
      <c r="P33" s="402"/>
      <c r="Q33" s="403"/>
      <c r="R33" s="403"/>
      <c r="S33" s="401"/>
      <c r="T33" s="402"/>
      <c r="U33" s="404"/>
      <c r="V33" s="405">
        <v>3</v>
      </c>
      <c r="W33" s="414">
        <f t="shared" si="17"/>
        <v>3</v>
      </c>
      <c r="X33" s="372">
        <f t="shared" si="18"/>
        <v>0</v>
      </c>
      <c r="Y33" s="404"/>
      <c r="Z33" s="404"/>
      <c r="AA33" s="413"/>
      <c r="AB33" s="402"/>
      <c r="AC33" s="413"/>
      <c r="AD33" s="414">
        <f t="shared" si="7"/>
        <v>3</v>
      </c>
      <c r="AE33" s="414">
        <f t="shared" si="10"/>
        <v>3</v>
      </c>
      <c r="AF33" s="402">
        <f t="shared" si="11"/>
        <v>0</v>
      </c>
    </row>
    <row r="34" spans="1:32" s="422" customFormat="1" ht="28.5" customHeight="1">
      <c r="A34" s="191"/>
      <c r="B34" s="652" t="s">
        <v>412</v>
      </c>
      <c r="C34" s="653"/>
      <c r="D34" s="653"/>
      <c r="E34" s="653"/>
      <c r="F34" s="653"/>
      <c r="G34" s="653"/>
      <c r="H34" s="653"/>
      <c r="I34" s="653"/>
      <c r="J34" s="653"/>
      <c r="K34" s="653"/>
      <c r="L34" s="654"/>
      <c r="M34" s="401"/>
      <c r="N34" s="401"/>
      <c r="O34" s="401"/>
      <c r="P34" s="402"/>
      <c r="Q34" s="403"/>
      <c r="R34" s="403"/>
      <c r="S34" s="401"/>
      <c r="T34" s="402"/>
      <c r="U34" s="404"/>
      <c r="V34" s="405">
        <v>8</v>
      </c>
      <c r="W34" s="414">
        <f t="shared" si="17"/>
        <v>8</v>
      </c>
      <c r="X34" s="372">
        <f t="shared" si="18"/>
        <v>0</v>
      </c>
      <c r="Y34" s="404"/>
      <c r="Z34" s="404"/>
      <c r="AA34" s="413"/>
      <c r="AB34" s="402"/>
      <c r="AC34" s="413"/>
      <c r="AD34" s="414">
        <f t="shared" si="7"/>
        <v>8</v>
      </c>
      <c r="AE34" s="414">
        <f t="shared" si="10"/>
        <v>8</v>
      </c>
      <c r="AF34" s="402">
        <f t="shared" si="11"/>
        <v>0</v>
      </c>
    </row>
    <row r="35" spans="1:32" ht="28.5" customHeight="1">
      <c r="A35" s="192"/>
      <c r="B35" s="594" t="s">
        <v>320</v>
      </c>
      <c r="C35" s="595"/>
      <c r="D35" s="595"/>
      <c r="E35" s="595"/>
      <c r="F35" s="595"/>
      <c r="G35" s="595"/>
      <c r="H35" s="595"/>
      <c r="I35" s="595"/>
      <c r="J35" s="595"/>
      <c r="K35" s="595"/>
      <c r="L35" s="596"/>
      <c r="M35" s="371"/>
      <c r="N35" s="371"/>
      <c r="O35" s="371">
        <f t="shared" si="19"/>
        <v>0</v>
      </c>
      <c r="P35" s="372">
        <f t="shared" si="20"/>
        <v>0</v>
      </c>
      <c r="Q35" s="347"/>
      <c r="R35" s="318">
        <v>0</v>
      </c>
      <c r="S35" s="371">
        <f t="shared" si="21"/>
        <v>0</v>
      </c>
      <c r="T35" s="372">
        <f t="shared" si="22"/>
        <v>0</v>
      </c>
      <c r="U35" s="405"/>
      <c r="V35" s="405">
        <v>13</v>
      </c>
      <c r="W35" s="414">
        <f t="shared" si="17"/>
        <v>13</v>
      </c>
      <c r="X35" s="372">
        <f t="shared" si="18"/>
        <v>0</v>
      </c>
      <c r="Y35" s="405"/>
      <c r="Z35" s="405"/>
      <c r="AA35" s="413">
        <f t="shared" si="12"/>
        <v>0</v>
      </c>
      <c r="AB35" s="402">
        <f t="shared" si="8"/>
        <v>0</v>
      </c>
      <c r="AC35" s="414">
        <f t="shared" si="9"/>
        <v>0</v>
      </c>
      <c r="AD35" s="414">
        <f t="shared" si="7"/>
        <v>13</v>
      </c>
      <c r="AE35" s="414">
        <f t="shared" si="10"/>
        <v>13</v>
      </c>
      <c r="AF35" s="372">
        <f t="shared" si="11"/>
        <v>0</v>
      </c>
    </row>
    <row r="36" spans="1:32" ht="33.75" customHeight="1">
      <c r="A36" s="597" t="s">
        <v>34</v>
      </c>
      <c r="B36" s="598"/>
      <c r="C36" s="598"/>
      <c r="D36" s="598"/>
      <c r="E36" s="598"/>
      <c r="F36" s="598"/>
      <c r="G36" s="598"/>
      <c r="H36" s="598"/>
      <c r="I36" s="598"/>
      <c r="J36" s="598"/>
      <c r="K36" s="598"/>
      <c r="L36" s="599"/>
      <c r="M36" s="373">
        <f t="shared" ref="M36:N36" si="23">SUM(M26:M35)</f>
        <v>0</v>
      </c>
      <c r="N36" s="373">
        <f t="shared" si="23"/>
        <v>0</v>
      </c>
      <c r="O36" s="373">
        <f t="shared" si="19"/>
        <v>0</v>
      </c>
      <c r="P36" s="373">
        <f t="shared" si="20"/>
        <v>0</v>
      </c>
      <c r="Q36" s="348">
        <f>Q26+Q30+Q32</f>
        <v>19747</v>
      </c>
      <c r="R36" s="348">
        <f>R26+R30+R32</f>
        <v>0</v>
      </c>
      <c r="S36" s="17">
        <f t="shared" si="21"/>
        <v>-19747</v>
      </c>
      <c r="T36" s="373">
        <f t="shared" si="22"/>
        <v>0</v>
      </c>
      <c r="U36" s="415">
        <f>U26+U30+U32</f>
        <v>40</v>
      </c>
      <c r="V36" s="415">
        <f>V26+V30+V32</f>
        <v>112</v>
      </c>
      <c r="W36" s="416">
        <f t="shared" si="17"/>
        <v>72</v>
      </c>
      <c r="X36" s="417">
        <f t="shared" si="18"/>
        <v>280</v>
      </c>
      <c r="Y36" s="415">
        <f t="shared" ref="Y36" si="24">SUM(Y26:Y35)</f>
        <v>0</v>
      </c>
      <c r="Z36" s="415">
        <f>Z26+Z30+Z32</f>
        <v>261</v>
      </c>
      <c r="AA36" s="416">
        <f t="shared" ref="AA36" si="25">Z36-Y36</f>
        <v>261</v>
      </c>
      <c r="AB36" s="417">
        <f t="shared" ref="AB36" si="26">IF(Y36=0,0,Z36/Y36*100)</f>
        <v>0</v>
      </c>
      <c r="AC36" s="416">
        <f>AC26+AC30+AC32</f>
        <v>19787</v>
      </c>
      <c r="AD36" s="416">
        <f>AD26+AD30+AD32</f>
        <v>373</v>
      </c>
      <c r="AE36" s="416">
        <f t="shared" si="10"/>
        <v>-19414</v>
      </c>
      <c r="AF36" s="417">
        <f t="shared" si="11"/>
        <v>1.8850760600394196</v>
      </c>
    </row>
    <row r="37" spans="1:32" ht="34.5" customHeight="1">
      <c r="A37" s="594" t="s">
        <v>35</v>
      </c>
      <c r="B37" s="595"/>
      <c r="C37" s="595"/>
      <c r="D37" s="595"/>
      <c r="E37" s="595"/>
      <c r="F37" s="595"/>
      <c r="G37" s="595"/>
      <c r="H37" s="595"/>
      <c r="I37" s="595"/>
      <c r="J37" s="595"/>
      <c r="K37" s="595"/>
      <c r="L37" s="596"/>
      <c r="M37" s="371">
        <f>IF($AC$36=0,0,M36/$AC$36*100)</f>
        <v>0</v>
      </c>
      <c r="N37" s="371">
        <f>IF($AD$36=0,0,N36/$AD$36*100)</f>
        <v>0</v>
      </c>
      <c r="O37" s="371"/>
      <c r="P37" s="371"/>
      <c r="Q37" s="371">
        <f>IF($AC$36=0,0,Q36/$AC$36*100)</f>
        <v>99.797847071309448</v>
      </c>
      <c r="R37" s="371">
        <f>IF($AD$36=0,0,R36/$AD$36*100)</f>
        <v>0</v>
      </c>
      <c r="S37" s="371"/>
      <c r="T37" s="371"/>
      <c r="U37" s="372">
        <f>IF($AC$36=0,0,U36/$AC$36*100)</f>
        <v>0.20215292869055443</v>
      </c>
      <c r="V37" s="372">
        <f>IF($AD$36=0,0,V36/$AD$36*100)</f>
        <v>30.02680965147453</v>
      </c>
      <c r="W37" s="372"/>
      <c r="X37" s="372"/>
      <c r="Y37" s="372">
        <f>IF($AC$36=0,0,Y36/$AC$36*100)</f>
        <v>0</v>
      </c>
      <c r="Z37" s="372">
        <f>IF($AD$36=0,0,Z36/$AD$36*100)</f>
        <v>69.973190348525478</v>
      </c>
      <c r="AA37" s="372"/>
      <c r="AB37" s="372"/>
      <c r="AC37" s="372">
        <f>SUM(M37,Q37,U37,Y37)</f>
        <v>100</v>
      </c>
      <c r="AD37" s="372">
        <f>SUM(N37,R37,V37,Z37)</f>
        <v>100</v>
      </c>
      <c r="AE37" s="372"/>
      <c r="AF37" s="372"/>
    </row>
    <row r="38" spans="1:32" ht="15" customHeight="1">
      <c r="A38" s="374"/>
      <c r="B38" s="374"/>
      <c r="C38" s="374"/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spans="1:32" s="352" customFormat="1" ht="31.5" customHeight="1">
      <c r="C39" s="352" t="s">
        <v>168</v>
      </c>
    </row>
    <row r="40" spans="1:32" s="377" customFormat="1" ht="2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376"/>
      <c r="L40" s="21"/>
      <c r="M40" s="376"/>
      <c r="N40" s="376"/>
      <c r="O40" s="376"/>
      <c r="P40" s="376"/>
      <c r="Q40" s="376"/>
      <c r="R40" s="376"/>
      <c r="S40" s="376"/>
      <c r="T40" s="376"/>
      <c r="U40" s="376"/>
      <c r="V40" s="376"/>
      <c r="W40" s="376"/>
      <c r="X40" s="376"/>
      <c r="Y40" s="376"/>
      <c r="Z40" s="376"/>
      <c r="AA40" s="376"/>
      <c r="AB40" s="376"/>
      <c r="AC40" s="376"/>
      <c r="AD40" s="587" t="s">
        <v>161</v>
      </c>
      <c r="AE40" s="587"/>
      <c r="AF40" s="587"/>
    </row>
    <row r="41" spans="1:32" s="378" customFormat="1" ht="34.5" customHeight="1">
      <c r="A41" s="496" t="s">
        <v>32</v>
      </c>
      <c r="B41" s="528" t="s">
        <v>116</v>
      </c>
      <c r="C41" s="530"/>
      <c r="D41" s="493" t="s">
        <v>118</v>
      </c>
      <c r="E41" s="493"/>
      <c r="F41" s="493" t="s">
        <v>82</v>
      </c>
      <c r="G41" s="493"/>
      <c r="H41" s="493" t="s">
        <v>140</v>
      </c>
      <c r="I41" s="493"/>
      <c r="J41" s="493" t="s">
        <v>141</v>
      </c>
      <c r="K41" s="493"/>
      <c r="L41" s="493" t="s">
        <v>385</v>
      </c>
      <c r="M41" s="493"/>
      <c r="N41" s="493"/>
      <c r="O41" s="493"/>
      <c r="P41" s="493"/>
      <c r="Q41" s="493"/>
      <c r="R41" s="493"/>
      <c r="S41" s="493"/>
      <c r="T41" s="493"/>
      <c r="U41" s="493"/>
      <c r="V41" s="493" t="s">
        <v>117</v>
      </c>
      <c r="W41" s="493"/>
      <c r="X41" s="493"/>
      <c r="Y41" s="493"/>
      <c r="Z41" s="493"/>
      <c r="AA41" s="493" t="s">
        <v>142</v>
      </c>
      <c r="AB41" s="493"/>
      <c r="AC41" s="493"/>
      <c r="AD41" s="493"/>
      <c r="AE41" s="493"/>
      <c r="AF41" s="493"/>
    </row>
    <row r="42" spans="1:32" s="378" customFormat="1" ht="36" customHeight="1">
      <c r="A42" s="496"/>
      <c r="B42" s="588"/>
      <c r="C42" s="589"/>
      <c r="D42" s="493"/>
      <c r="E42" s="493"/>
      <c r="F42" s="493"/>
      <c r="G42" s="493"/>
      <c r="H42" s="493"/>
      <c r="I42" s="493"/>
      <c r="J42" s="493"/>
      <c r="K42" s="493"/>
      <c r="L42" s="493" t="s">
        <v>107</v>
      </c>
      <c r="M42" s="493"/>
      <c r="N42" s="493" t="s">
        <v>110</v>
      </c>
      <c r="O42" s="493"/>
      <c r="P42" s="493" t="s">
        <v>111</v>
      </c>
      <c r="Q42" s="493"/>
      <c r="R42" s="493"/>
      <c r="S42" s="493"/>
      <c r="T42" s="493"/>
      <c r="U42" s="493"/>
      <c r="V42" s="493"/>
      <c r="W42" s="493"/>
      <c r="X42" s="493"/>
      <c r="Y42" s="493"/>
      <c r="Z42" s="493"/>
      <c r="AA42" s="493"/>
      <c r="AB42" s="493"/>
      <c r="AC42" s="493"/>
      <c r="AD42" s="493"/>
      <c r="AE42" s="493"/>
      <c r="AF42" s="493"/>
    </row>
    <row r="43" spans="1:32" s="379" customFormat="1" ht="100.5" customHeight="1">
      <c r="A43" s="496"/>
      <c r="B43" s="531"/>
      <c r="C43" s="533"/>
      <c r="D43" s="493"/>
      <c r="E43" s="493"/>
      <c r="F43" s="493"/>
      <c r="G43" s="493"/>
      <c r="H43" s="493"/>
      <c r="I43" s="493"/>
      <c r="J43" s="493"/>
      <c r="K43" s="493"/>
      <c r="L43" s="493"/>
      <c r="M43" s="493"/>
      <c r="N43" s="493"/>
      <c r="O43" s="493"/>
      <c r="P43" s="493" t="s">
        <v>108</v>
      </c>
      <c r="Q43" s="493"/>
      <c r="R43" s="493" t="s">
        <v>109</v>
      </c>
      <c r="S43" s="493"/>
      <c r="T43" s="493" t="s">
        <v>356</v>
      </c>
      <c r="U43" s="493"/>
      <c r="V43" s="493"/>
      <c r="W43" s="493"/>
      <c r="X43" s="493"/>
      <c r="Y43" s="493"/>
      <c r="Z43" s="493"/>
      <c r="AA43" s="493"/>
      <c r="AB43" s="493"/>
      <c r="AC43" s="493"/>
      <c r="AD43" s="493"/>
      <c r="AE43" s="493"/>
      <c r="AF43" s="493"/>
    </row>
    <row r="44" spans="1:32" s="378" customFormat="1" ht="26.25" customHeight="1">
      <c r="A44" s="22">
        <v>1</v>
      </c>
      <c r="B44" s="491">
        <v>2</v>
      </c>
      <c r="C44" s="492"/>
      <c r="D44" s="493">
        <v>3</v>
      </c>
      <c r="E44" s="493"/>
      <c r="F44" s="493">
        <v>4</v>
      </c>
      <c r="G44" s="493"/>
      <c r="H44" s="493">
        <v>5</v>
      </c>
      <c r="I44" s="493"/>
      <c r="J44" s="493">
        <v>6</v>
      </c>
      <c r="K44" s="493"/>
      <c r="L44" s="491">
        <v>7</v>
      </c>
      <c r="M44" s="492"/>
      <c r="N44" s="491">
        <v>8</v>
      </c>
      <c r="O44" s="492"/>
      <c r="P44" s="493">
        <v>9</v>
      </c>
      <c r="Q44" s="493"/>
      <c r="R44" s="496">
        <v>10</v>
      </c>
      <c r="S44" s="496"/>
      <c r="T44" s="493">
        <v>11</v>
      </c>
      <c r="U44" s="493"/>
      <c r="V44" s="493">
        <v>12</v>
      </c>
      <c r="W44" s="493"/>
      <c r="X44" s="493"/>
      <c r="Y44" s="493"/>
      <c r="Z44" s="493"/>
      <c r="AA44" s="493">
        <v>13</v>
      </c>
      <c r="AB44" s="493"/>
      <c r="AC44" s="493"/>
      <c r="AD44" s="493"/>
      <c r="AE44" s="493"/>
      <c r="AF44" s="493"/>
    </row>
    <row r="45" spans="1:32" s="378" customFormat="1" ht="40.5" customHeight="1">
      <c r="A45" s="22">
        <v>1</v>
      </c>
      <c r="B45" s="585"/>
      <c r="C45" s="586"/>
      <c r="D45" s="580"/>
      <c r="E45" s="580"/>
      <c r="F45" s="525"/>
      <c r="G45" s="525"/>
      <c r="H45" s="583" t="s">
        <v>357</v>
      </c>
      <c r="I45" s="583"/>
      <c r="J45" s="583"/>
      <c r="K45" s="583"/>
      <c r="L45" s="581"/>
      <c r="M45" s="582"/>
      <c r="N45" s="581"/>
      <c r="O45" s="582"/>
      <c r="P45" s="583"/>
      <c r="Q45" s="583"/>
      <c r="R45" s="583"/>
      <c r="S45" s="583"/>
      <c r="T45" s="583"/>
      <c r="U45" s="583"/>
      <c r="V45" s="584"/>
      <c r="W45" s="584"/>
      <c r="X45" s="584"/>
      <c r="Y45" s="584"/>
      <c r="Z45" s="584"/>
      <c r="AA45" s="577"/>
      <c r="AB45" s="577"/>
      <c r="AC45" s="577"/>
      <c r="AD45" s="577"/>
      <c r="AE45" s="577"/>
      <c r="AF45" s="577"/>
    </row>
    <row r="46" spans="1:32" s="378" customFormat="1" ht="9.75" hidden="1" customHeight="1">
      <c r="A46" s="380"/>
      <c r="B46" s="578"/>
      <c r="C46" s="579"/>
      <c r="D46" s="580"/>
      <c r="E46" s="580"/>
      <c r="F46" s="525"/>
      <c r="G46" s="525"/>
      <c r="H46" s="525"/>
      <c r="I46" s="525"/>
      <c r="J46" s="525"/>
      <c r="K46" s="525"/>
      <c r="L46" s="494"/>
      <c r="M46" s="495"/>
      <c r="N46" s="494"/>
      <c r="O46" s="495"/>
      <c r="P46" s="525"/>
      <c r="Q46" s="525"/>
      <c r="R46" s="525"/>
      <c r="S46" s="525"/>
      <c r="T46" s="525"/>
      <c r="U46" s="525"/>
      <c r="V46" s="576"/>
      <c r="W46" s="576"/>
      <c r="X46" s="576"/>
      <c r="Y46" s="576"/>
      <c r="Z46" s="576"/>
      <c r="AA46" s="577"/>
      <c r="AB46" s="577"/>
      <c r="AC46" s="577"/>
      <c r="AD46" s="577"/>
      <c r="AE46" s="577"/>
      <c r="AF46" s="577"/>
    </row>
    <row r="47" spans="1:32" s="378" customFormat="1" ht="30" customHeight="1">
      <c r="A47" s="573" t="s">
        <v>34</v>
      </c>
      <c r="B47" s="574"/>
      <c r="C47" s="574"/>
      <c r="D47" s="574"/>
      <c r="E47" s="575"/>
      <c r="F47" s="523">
        <f>SUM(F45:F46)</f>
        <v>0</v>
      </c>
      <c r="G47" s="523"/>
      <c r="H47" s="523">
        <f>SUM(H45:H46)</f>
        <v>0</v>
      </c>
      <c r="I47" s="523"/>
      <c r="J47" s="523">
        <f>SUM(J45:J46)</f>
        <v>0</v>
      </c>
      <c r="K47" s="523"/>
      <c r="L47" s="523"/>
      <c r="M47" s="523"/>
      <c r="N47" s="523"/>
      <c r="O47" s="523"/>
      <c r="P47" s="523"/>
      <c r="Q47" s="523"/>
      <c r="R47" s="523"/>
      <c r="S47" s="523"/>
      <c r="T47" s="523"/>
      <c r="U47" s="523"/>
      <c r="V47" s="570"/>
      <c r="W47" s="570"/>
      <c r="X47" s="570"/>
      <c r="Y47" s="570"/>
      <c r="Z47" s="570"/>
      <c r="AA47" s="543"/>
      <c r="AB47" s="543"/>
      <c r="AC47" s="543"/>
      <c r="AD47" s="543"/>
      <c r="AE47" s="543"/>
      <c r="AF47" s="543"/>
    </row>
    <row r="48" spans="1:32" ht="15" customHeight="1">
      <c r="A48" s="374"/>
      <c r="B48" s="374"/>
      <c r="C48" s="374"/>
      <c r="D48" s="375"/>
      <c r="E48" s="375"/>
      <c r="F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spans="1:32" ht="13.5" customHeight="1">
      <c r="A49" s="374"/>
      <c r="B49" s="374"/>
      <c r="C49" s="374"/>
      <c r="D49" s="375"/>
      <c r="E49" s="375"/>
      <c r="F49" s="375"/>
      <c r="G49" s="375"/>
      <c r="H49" s="375"/>
      <c r="I49" s="375"/>
      <c r="J49" s="375"/>
      <c r="K49" s="375"/>
      <c r="L49" s="375"/>
      <c r="M49" s="375"/>
      <c r="N49" s="375"/>
      <c r="O49" s="375"/>
      <c r="P49" s="375"/>
      <c r="Q49" s="375"/>
      <c r="R49" s="375"/>
      <c r="S49" s="375"/>
      <c r="T49" s="375"/>
      <c r="U49" s="375"/>
      <c r="V49" s="375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spans="1:32" ht="15" customHeight="1">
      <c r="A50" s="374"/>
      <c r="B50" s="374"/>
      <c r="C50" s="374"/>
      <c r="D50" s="375"/>
      <c r="E50" s="375"/>
      <c r="F50" s="375"/>
      <c r="G50" s="375"/>
      <c r="H50" s="375"/>
      <c r="I50" s="375"/>
      <c r="J50" s="375"/>
      <c r="K50" s="375"/>
      <c r="L50" s="375"/>
      <c r="M50" s="375"/>
      <c r="N50" s="375"/>
      <c r="O50" s="375"/>
      <c r="P50" s="375"/>
      <c r="Q50" s="375"/>
      <c r="R50" s="375"/>
      <c r="S50" s="375"/>
      <c r="T50" s="375"/>
      <c r="U50" s="375"/>
      <c r="V50" s="375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spans="1:32" s="384" customFormat="1" ht="22.5" customHeight="1">
      <c r="A51" s="381"/>
      <c r="B51" s="571" t="s">
        <v>293</v>
      </c>
      <c r="C51" s="571"/>
      <c r="D51" s="571"/>
      <c r="E51" s="571"/>
      <c r="F51" s="571"/>
      <c r="G51" s="571"/>
      <c r="H51" s="382"/>
      <c r="I51" s="382"/>
      <c r="J51" s="382"/>
      <c r="K51" s="382"/>
      <c r="L51" s="382"/>
      <c r="M51" s="572" t="s">
        <v>106</v>
      </c>
      <c r="N51" s="572"/>
      <c r="O51" s="572"/>
      <c r="P51" s="572"/>
      <c r="Q51" s="572"/>
      <c r="R51" s="382"/>
      <c r="S51" s="382"/>
      <c r="T51" s="382"/>
      <c r="U51" s="382"/>
      <c r="V51" s="382"/>
      <c r="W51" s="571" t="s">
        <v>380</v>
      </c>
      <c r="X51" s="571"/>
      <c r="Y51" s="571"/>
      <c r="Z51" s="571"/>
      <c r="AA51" s="571"/>
      <c r="AB51" s="383"/>
      <c r="AC51" s="383"/>
      <c r="AD51" s="383"/>
      <c r="AE51" s="383"/>
      <c r="AF51" s="383"/>
    </row>
    <row r="52" spans="1:32" s="311" customFormat="1" ht="20.25" customHeight="1">
      <c r="B52" s="485" t="s">
        <v>45</v>
      </c>
      <c r="C52" s="485"/>
      <c r="D52" s="485"/>
      <c r="E52" s="485"/>
      <c r="F52" s="485"/>
      <c r="G52" s="485"/>
      <c r="H52" s="385"/>
      <c r="I52" s="385"/>
      <c r="J52" s="385"/>
      <c r="K52" s="385"/>
      <c r="L52" s="385"/>
      <c r="M52" s="485" t="s">
        <v>46</v>
      </c>
      <c r="N52" s="485"/>
      <c r="O52" s="485"/>
      <c r="P52" s="485"/>
      <c r="Q52" s="485"/>
      <c r="V52" s="240"/>
      <c r="W52" s="485" t="s">
        <v>69</v>
      </c>
      <c r="X52" s="485"/>
      <c r="Y52" s="485"/>
      <c r="Z52" s="485"/>
      <c r="AA52" s="485"/>
    </row>
    <row r="53" spans="1:32" s="310" customFormat="1">
      <c r="F53" s="38"/>
      <c r="G53" s="38"/>
      <c r="H53" s="38"/>
      <c r="I53" s="38"/>
      <c r="J53" s="38"/>
      <c r="K53" s="38"/>
      <c r="L53" s="38"/>
      <c r="Q53" s="38"/>
      <c r="R53" s="38"/>
      <c r="S53" s="38"/>
      <c r="T53" s="38"/>
      <c r="X53" s="38"/>
      <c r="Y53" s="38"/>
      <c r="Z53" s="38"/>
      <c r="AA53" s="38"/>
    </row>
    <row r="54" spans="1:32">
      <c r="C54" s="386"/>
      <c r="D54" s="386"/>
      <c r="E54" s="386"/>
      <c r="F54" s="386"/>
      <c r="G54" s="386"/>
      <c r="H54" s="386"/>
      <c r="I54" s="387"/>
      <c r="J54" s="387"/>
      <c r="K54" s="387"/>
      <c r="L54" s="387"/>
      <c r="M54" s="387"/>
      <c r="N54" s="387"/>
      <c r="O54" s="387"/>
      <c r="P54" s="387"/>
      <c r="Q54" s="387"/>
      <c r="R54" s="387"/>
      <c r="S54" s="387"/>
      <c r="T54" s="387"/>
      <c r="U54" s="386"/>
      <c r="V54" s="386"/>
    </row>
    <row r="55" spans="1:32" s="569" customFormat="1" ht="13.2">
      <c r="A55" s="568" t="s">
        <v>162</v>
      </c>
    </row>
    <row r="56" spans="1:32">
      <c r="C56" s="386"/>
      <c r="D56" s="386"/>
      <c r="E56" s="386"/>
      <c r="F56" s="386"/>
      <c r="G56" s="386"/>
      <c r="H56" s="386"/>
      <c r="I56" s="386"/>
      <c r="J56" s="386"/>
      <c r="K56" s="386"/>
      <c r="L56" s="386"/>
      <c r="M56" s="386"/>
      <c r="N56" s="386"/>
      <c r="O56" s="386"/>
      <c r="P56" s="386"/>
      <c r="Q56" s="386"/>
      <c r="R56" s="386"/>
      <c r="S56" s="386"/>
      <c r="T56" s="386"/>
      <c r="U56" s="386"/>
      <c r="V56" s="386"/>
    </row>
    <row r="57" spans="1:32">
      <c r="C57" s="388"/>
    </row>
    <row r="60" spans="1:32">
      <c r="C60" s="389"/>
    </row>
    <row r="61" spans="1:32">
      <c r="C61" s="389"/>
    </row>
    <row r="62" spans="1:32">
      <c r="C62" s="389"/>
    </row>
    <row r="63" spans="1:32">
      <c r="C63" s="389"/>
    </row>
    <row r="64" spans="1:32">
      <c r="C64" s="389"/>
    </row>
    <row r="65" spans="3:3">
      <c r="C65" s="389"/>
    </row>
    <row r="66" spans="3:3">
      <c r="C66" s="389"/>
    </row>
  </sheetData>
  <sheetProtection algorithmName="SHA-512" hashValue="C2aTeBBE49D6ZpgAjaVCpvTdUuq+zybGHYSD9hCXqsdTVr+29ewEVRasMpBQhsu+tS7Zt9xllqKL3caqrp4PUg==" saltValue="NrLee2taXNG2zjn4YZbeIg==" spinCount="100000" sheet="1" objects="1" scenarios="1" selectLockedCells="1" selectUnlockedCells="1"/>
  <mergeCells count="189">
    <mergeCell ref="B29:L29"/>
    <mergeCell ref="B34:L34"/>
    <mergeCell ref="B33:L33"/>
    <mergeCell ref="B27:L27"/>
    <mergeCell ref="B28:L28"/>
    <mergeCell ref="X5:Z5"/>
    <mergeCell ref="B6:C6"/>
    <mergeCell ref="D6:F6"/>
    <mergeCell ref="G6:Q6"/>
    <mergeCell ref="R6:T6"/>
    <mergeCell ref="U6:W6"/>
    <mergeCell ref="X6:Z6"/>
    <mergeCell ref="X14:Z14"/>
    <mergeCell ref="B15:C15"/>
    <mergeCell ref="D15:G15"/>
    <mergeCell ref="H15:O15"/>
    <mergeCell ref="P15:Q15"/>
    <mergeCell ref="R15:T15"/>
    <mergeCell ref="U15:W15"/>
    <mergeCell ref="X15:Z15"/>
    <mergeCell ref="A18:Q18"/>
    <mergeCell ref="R18:T18"/>
    <mergeCell ref="U18:W18"/>
    <mergeCell ref="X18:Z18"/>
    <mergeCell ref="AA6:AC6"/>
    <mergeCell ref="A13:A14"/>
    <mergeCell ref="B13:C14"/>
    <mergeCell ref="AD1:AF1"/>
    <mergeCell ref="A4:A5"/>
    <mergeCell ref="B4:C5"/>
    <mergeCell ref="D4:F5"/>
    <mergeCell ref="G4:Q5"/>
    <mergeCell ref="R4:Z4"/>
    <mergeCell ref="AA4:AC5"/>
    <mergeCell ref="AD4:AF5"/>
    <mergeCell ref="R5:T5"/>
    <mergeCell ref="U5:W5"/>
    <mergeCell ref="AD6:AF6"/>
    <mergeCell ref="B7:C7"/>
    <mergeCell ref="D7:F7"/>
    <mergeCell ref="G7:Q7"/>
    <mergeCell ref="R7:T7"/>
    <mergeCell ref="U7:W7"/>
    <mergeCell ref="X7:Z7"/>
    <mergeCell ref="AA7:AC7"/>
    <mergeCell ref="AD7:AF7"/>
    <mergeCell ref="D13:G14"/>
    <mergeCell ref="H13:O14"/>
    <mergeCell ref="P13:Q14"/>
    <mergeCell ref="R13:Z13"/>
    <mergeCell ref="A8:Q8"/>
    <mergeCell ref="R8:T8"/>
    <mergeCell ref="U8:W8"/>
    <mergeCell ref="X8:Z8"/>
    <mergeCell ref="AA8:AC8"/>
    <mergeCell ref="AD8:AF8"/>
    <mergeCell ref="AA13:AC14"/>
    <mergeCell ref="AD13:AF14"/>
    <mergeCell ref="R14:T14"/>
    <mergeCell ref="U14:W14"/>
    <mergeCell ref="AA15:AC15"/>
    <mergeCell ref="AD15:AF15"/>
    <mergeCell ref="B16:C16"/>
    <mergeCell ref="D16:G16"/>
    <mergeCell ref="H16:O16"/>
    <mergeCell ref="P16:Q16"/>
    <mergeCell ref="R16:T16"/>
    <mergeCell ref="U16:W16"/>
    <mergeCell ref="AA17:AC17"/>
    <mergeCell ref="AD17:AF17"/>
    <mergeCell ref="AA18:AC18"/>
    <mergeCell ref="AD18:AF18"/>
    <mergeCell ref="X16:Z16"/>
    <mergeCell ref="AA16:AC16"/>
    <mergeCell ref="AD16:AF16"/>
    <mergeCell ref="B17:C17"/>
    <mergeCell ref="D17:G17"/>
    <mergeCell ref="H17:O17"/>
    <mergeCell ref="P17:Q17"/>
    <mergeCell ref="R17:T17"/>
    <mergeCell ref="U17:W17"/>
    <mergeCell ref="X17:Z17"/>
    <mergeCell ref="AD21:AF21"/>
    <mergeCell ref="A22:A24"/>
    <mergeCell ref="B22:L24"/>
    <mergeCell ref="M22:P22"/>
    <mergeCell ref="Q22:T22"/>
    <mergeCell ref="U22:X22"/>
    <mergeCell ref="Y22:AB22"/>
    <mergeCell ref="AC22:AF22"/>
    <mergeCell ref="M23:M24"/>
    <mergeCell ref="AF23:AF24"/>
    <mergeCell ref="AD23:AD24"/>
    <mergeCell ref="AE23:AE24"/>
    <mergeCell ref="Z21:AB21"/>
    <mergeCell ref="B25:L25"/>
    <mergeCell ref="B26:L26"/>
    <mergeCell ref="B35:L35"/>
    <mergeCell ref="A36:L36"/>
    <mergeCell ref="A37:L37"/>
    <mergeCell ref="Z23:Z24"/>
    <mergeCell ref="AA23:AA24"/>
    <mergeCell ref="AB23:AB24"/>
    <mergeCell ref="AC23:AC24"/>
    <mergeCell ref="T23:T24"/>
    <mergeCell ref="U23:U24"/>
    <mergeCell ref="V23:V24"/>
    <mergeCell ref="W23:W24"/>
    <mergeCell ref="X23:X24"/>
    <mergeCell ref="Y23:Y24"/>
    <mergeCell ref="N23:N24"/>
    <mergeCell ref="O23:O24"/>
    <mergeCell ref="P23:P24"/>
    <mergeCell ref="Q23:Q24"/>
    <mergeCell ref="R23:R24"/>
    <mergeCell ref="S23:S24"/>
    <mergeCell ref="B30:L30"/>
    <mergeCell ref="B32:L32"/>
    <mergeCell ref="B31:L31"/>
    <mergeCell ref="L42:M43"/>
    <mergeCell ref="N42:O43"/>
    <mergeCell ref="P42:U42"/>
    <mergeCell ref="P43:Q43"/>
    <mergeCell ref="R43:S43"/>
    <mergeCell ref="T43:U43"/>
    <mergeCell ref="AD40:AF40"/>
    <mergeCell ref="A41:A43"/>
    <mergeCell ref="B41:C43"/>
    <mergeCell ref="D41:E43"/>
    <mergeCell ref="F41:G43"/>
    <mergeCell ref="H41:I43"/>
    <mergeCell ref="J41:K43"/>
    <mergeCell ref="L41:U41"/>
    <mergeCell ref="V41:Z43"/>
    <mergeCell ref="AA41:AF43"/>
    <mergeCell ref="N44:O44"/>
    <mergeCell ref="P44:Q44"/>
    <mergeCell ref="R44:S44"/>
    <mergeCell ref="T44:U44"/>
    <mergeCell ref="V44:Z44"/>
    <mergeCell ref="AA44:AF44"/>
    <mergeCell ref="B44:C44"/>
    <mergeCell ref="D44:E44"/>
    <mergeCell ref="F44:G44"/>
    <mergeCell ref="H44:I44"/>
    <mergeCell ref="J44:K44"/>
    <mergeCell ref="L44:M44"/>
    <mergeCell ref="N45:O45"/>
    <mergeCell ref="P45:Q45"/>
    <mergeCell ref="R45:S45"/>
    <mergeCell ref="T45:U45"/>
    <mergeCell ref="V45:Z45"/>
    <mergeCell ref="AA45:AF45"/>
    <mergeCell ref="B45:C45"/>
    <mergeCell ref="D45:E45"/>
    <mergeCell ref="F45:G45"/>
    <mergeCell ref="H45:I45"/>
    <mergeCell ref="J45:K45"/>
    <mergeCell ref="L45:M45"/>
    <mergeCell ref="N46:O46"/>
    <mergeCell ref="P46:Q46"/>
    <mergeCell ref="R46:S46"/>
    <mergeCell ref="T46:U46"/>
    <mergeCell ref="V46:Z46"/>
    <mergeCell ref="AA46:AF46"/>
    <mergeCell ref="B46:C46"/>
    <mergeCell ref="D46:E46"/>
    <mergeCell ref="F46:G46"/>
    <mergeCell ref="H46:I46"/>
    <mergeCell ref="J46:K46"/>
    <mergeCell ref="L46:M46"/>
    <mergeCell ref="B52:G52"/>
    <mergeCell ref="M52:Q52"/>
    <mergeCell ref="W52:AA52"/>
    <mergeCell ref="A55:XFD55"/>
    <mergeCell ref="P47:Q47"/>
    <mergeCell ref="R47:S47"/>
    <mergeCell ref="T47:U47"/>
    <mergeCell ref="V47:Z47"/>
    <mergeCell ref="AA47:AF47"/>
    <mergeCell ref="B51:G51"/>
    <mergeCell ref="M51:Q51"/>
    <mergeCell ref="W51:AA51"/>
    <mergeCell ref="A47:E47"/>
    <mergeCell ref="F47:G47"/>
    <mergeCell ref="H47:I47"/>
    <mergeCell ref="J47:K47"/>
    <mergeCell ref="L47:M47"/>
    <mergeCell ref="N47:O47"/>
  </mergeCells>
  <printOptions horizontalCentered="1"/>
  <pageMargins left="0.59055118110236227" right="0.59055118110236227" top="0.78740157480314965" bottom="0.59055118110236227" header="0" footer="0"/>
  <pageSetup paperSize="9" scale="35" fitToHeight="3" orientation="landscape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2:H18"/>
  <sheetViews>
    <sheetView view="pageBreakPreview" zoomScale="82" zoomScaleNormal="75" zoomScaleSheetLayoutView="82" workbookViewId="0">
      <selection activeCell="G11" sqref="G11"/>
    </sheetView>
  </sheetViews>
  <sheetFormatPr defaultColWidth="9.109375" defaultRowHeight="13.2"/>
  <cols>
    <col min="1" max="1" width="39.44140625" style="138" customWidth="1"/>
    <col min="2" max="2" width="12.88671875" style="138" customWidth="1"/>
    <col min="3" max="3" width="19.6640625" style="138" customWidth="1"/>
    <col min="4" max="4" width="19" style="138" customWidth="1"/>
    <col min="5" max="6" width="18.109375" style="138" customWidth="1"/>
    <col min="7" max="8" width="18.44140625" style="138" customWidth="1"/>
    <col min="9" max="16384" width="9.109375" style="138"/>
  </cols>
  <sheetData>
    <row r="2" spans="1:8" ht="31.5" customHeight="1">
      <c r="G2" s="657" t="s">
        <v>173</v>
      </c>
      <c r="H2" s="657"/>
    </row>
    <row r="3" spans="1:8" ht="32.25" customHeight="1">
      <c r="A3" s="554" t="s">
        <v>188</v>
      </c>
      <c r="B3" s="554"/>
      <c r="C3" s="554"/>
      <c r="D3" s="554"/>
      <c r="E3" s="554"/>
      <c r="F3" s="554"/>
      <c r="G3" s="554"/>
      <c r="H3" s="554"/>
    </row>
    <row r="4" spans="1:8" ht="28.5" customHeight="1">
      <c r="A4" s="658" t="s">
        <v>230</v>
      </c>
      <c r="B4" s="658"/>
      <c r="C4" s="658"/>
      <c r="D4" s="658"/>
      <c r="E4" s="658"/>
      <c r="F4" s="658"/>
      <c r="G4" s="658"/>
      <c r="H4" s="658"/>
    </row>
    <row r="5" spans="1:8" ht="45.75" customHeight="1">
      <c r="A5" s="659" t="s">
        <v>102</v>
      </c>
      <c r="B5" s="466" t="s">
        <v>7</v>
      </c>
      <c r="C5" s="466" t="s">
        <v>189</v>
      </c>
      <c r="D5" s="466"/>
      <c r="E5" s="464" t="s">
        <v>385</v>
      </c>
      <c r="F5" s="464"/>
      <c r="G5" s="464"/>
      <c r="H5" s="464"/>
    </row>
    <row r="6" spans="1:8" ht="65.25" customHeight="1">
      <c r="A6" s="660"/>
      <c r="B6" s="466"/>
      <c r="C6" s="421" t="s">
        <v>382</v>
      </c>
      <c r="D6" s="421" t="s">
        <v>383</v>
      </c>
      <c r="E6" s="421" t="s">
        <v>96</v>
      </c>
      <c r="F6" s="421" t="s">
        <v>92</v>
      </c>
      <c r="G6" s="99" t="s">
        <v>99</v>
      </c>
      <c r="H6" s="99" t="s">
        <v>100</v>
      </c>
    </row>
    <row r="7" spans="1:8" ht="30" customHeight="1">
      <c r="A7" s="139">
        <v>1</v>
      </c>
      <c r="B7" s="421">
        <v>2</v>
      </c>
      <c r="C7" s="139">
        <v>3</v>
      </c>
      <c r="D7" s="421">
        <v>4</v>
      </c>
      <c r="E7" s="139">
        <v>5</v>
      </c>
      <c r="F7" s="421">
        <v>6</v>
      </c>
      <c r="G7" s="139">
        <v>7</v>
      </c>
      <c r="H7" s="421">
        <v>8</v>
      </c>
    </row>
    <row r="8" spans="1:8" ht="28.5" customHeight="1">
      <c r="A8" s="661" t="s">
        <v>214</v>
      </c>
      <c r="B8" s="662"/>
      <c r="C8" s="662"/>
      <c r="D8" s="662"/>
      <c r="E8" s="662"/>
      <c r="F8" s="662"/>
      <c r="G8" s="662"/>
      <c r="H8" s="663"/>
    </row>
    <row r="9" spans="1:8" ht="59.25" customHeight="1">
      <c r="A9" s="140" t="s">
        <v>313</v>
      </c>
      <c r="B9" s="278">
        <v>6000</v>
      </c>
      <c r="C9" s="125">
        <f>SUM(C11:C12)</f>
        <v>0</v>
      </c>
      <c r="D9" s="125">
        <f>SUM(D11:D12)</f>
        <v>0</v>
      </c>
      <c r="E9" s="104">
        <f>SUM(E11:E12)</f>
        <v>23697</v>
      </c>
      <c r="F9" s="104">
        <f>SUM(F11:F12)</f>
        <v>0</v>
      </c>
      <c r="G9" s="104">
        <f>F9-E9</f>
        <v>-23697</v>
      </c>
      <c r="H9" s="142"/>
    </row>
    <row r="10" spans="1:8" ht="39.75" customHeight="1">
      <c r="A10" s="664" t="s">
        <v>164</v>
      </c>
      <c r="B10" s="665"/>
      <c r="C10" s="665"/>
      <c r="D10" s="665"/>
      <c r="E10" s="665"/>
      <c r="F10" s="665"/>
      <c r="G10" s="665"/>
      <c r="H10" s="666"/>
    </row>
    <row r="11" spans="1:8" ht="81" customHeight="1">
      <c r="A11" s="110" t="s">
        <v>165</v>
      </c>
      <c r="B11" s="141">
        <v>6010</v>
      </c>
      <c r="C11" s="126"/>
      <c r="D11" s="126"/>
      <c r="E11" s="108">
        <v>23697</v>
      </c>
      <c r="F11" s="108"/>
      <c r="G11" s="108">
        <f>F11-E11</f>
        <v>-23697</v>
      </c>
      <c r="H11" s="143"/>
    </row>
    <row r="12" spans="1:8" ht="63.75" customHeight="1">
      <c r="A12" s="110" t="s">
        <v>166</v>
      </c>
      <c r="B12" s="144">
        <v>6020</v>
      </c>
      <c r="C12" s="126"/>
      <c r="D12" s="126"/>
      <c r="E12" s="126"/>
      <c r="F12" s="126"/>
      <c r="G12" s="126"/>
      <c r="H12" s="143"/>
    </row>
    <row r="13" spans="1:8" ht="35.25" customHeight="1">
      <c r="A13" s="145"/>
      <c r="B13" s="146"/>
      <c r="C13" s="147"/>
      <c r="D13" s="147"/>
      <c r="E13" s="147"/>
      <c r="F13" s="147"/>
      <c r="G13" s="147"/>
      <c r="H13" s="148"/>
    </row>
    <row r="14" spans="1:8" s="279" customFormat="1" ht="41.25" customHeight="1">
      <c r="A14" s="259" t="s">
        <v>293</v>
      </c>
      <c r="B14" s="260"/>
      <c r="C14" s="486" t="s">
        <v>90</v>
      </c>
      <c r="D14" s="486"/>
      <c r="E14" s="261"/>
      <c r="F14" s="462" t="s">
        <v>380</v>
      </c>
      <c r="G14" s="462"/>
      <c r="H14" s="462"/>
    </row>
    <row r="15" spans="1:8" s="280" customFormat="1" ht="15.6">
      <c r="A15" s="223" t="s">
        <v>45</v>
      </c>
      <c r="B15" s="224"/>
      <c r="C15" s="458" t="s">
        <v>46</v>
      </c>
      <c r="D15" s="458"/>
      <c r="E15" s="224"/>
      <c r="F15" s="459" t="s">
        <v>115</v>
      </c>
      <c r="G15" s="459"/>
      <c r="H15" s="459"/>
    </row>
    <row r="16" spans="1:8">
      <c r="A16" s="149"/>
      <c r="B16" s="149"/>
      <c r="C16" s="149"/>
      <c r="D16" s="149"/>
      <c r="E16" s="149"/>
      <c r="F16" s="149"/>
      <c r="G16" s="149"/>
      <c r="H16" s="149"/>
    </row>
    <row r="17" spans="1:8">
      <c r="A17" s="149"/>
      <c r="B17" s="149"/>
      <c r="C17" s="149"/>
      <c r="D17" s="149"/>
      <c r="E17" s="149"/>
      <c r="F17" s="149"/>
      <c r="G17" s="149"/>
      <c r="H17" s="149"/>
    </row>
    <row r="18" spans="1:8" ht="3" customHeight="1">
      <c r="A18" s="149"/>
      <c r="B18" s="149"/>
      <c r="C18" s="149"/>
      <c r="D18" s="149"/>
      <c r="E18" s="149"/>
      <c r="F18" s="149"/>
      <c r="G18" s="149"/>
      <c r="H18" s="149"/>
    </row>
  </sheetData>
  <mergeCells count="13">
    <mergeCell ref="A8:H8"/>
    <mergeCell ref="A10:H10"/>
    <mergeCell ref="C15:D15"/>
    <mergeCell ref="F15:H15"/>
    <mergeCell ref="C14:D14"/>
    <mergeCell ref="F14:H14"/>
    <mergeCell ref="G2:H2"/>
    <mergeCell ref="A3:H3"/>
    <mergeCell ref="A4:H4"/>
    <mergeCell ref="A5:A6"/>
    <mergeCell ref="B5:B6"/>
    <mergeCell ref="C5:D5"/>
    <mergeCell ref="E5:H5"/>
  </mergeCells>
  <pageMargins left="0.59055118110236227" right="0.59055118110236227" top="0.98425196850393704" bottom="0.59055118110236227" header="0.31496062992125984" footer="0.31496062992125984"/>
  <pageSetup paperSize="9" scale="8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14</vt:i4>
      </vt:variant>
    </vt:vector>
  </HeadingPairs>
  <TitlesOfParts>
    <vt:vector size="25" baseType="lpstr">
      <vt:lpstr>I. Фін результат</vt:lpstr>
      <vt:lpstr>Розшифровка фінрезультати</vt:lpstr>
      <vt:lpstr>ІІ. Розр. з бюджетом</vt:lpstr>
      <vt:lpstr>Розшифровка з розр з бюджет</vt:lpstr>
      <vt:lpstr>IV. Кап. інвестиції</vt:lpstr>
      <vt:lpstr>Розшифровка до капівидатків</vt:lpstr>
      <vt:lpstr>6.1. Інша інфо_1</vt:lpstr>
      <vt:lpstr>6.2. Інша інфо_2</vt:lpstr>
      <vt:lpstr>VII Статутн. капіт</vt:lpstr>
      <vt:lpstr>Розшифровка до Статутного</vt:lpstr>
      <vt:lpstr>Аналіз</vt:lpstr>
      <vt:lpstr>'I. Фін результат'!Заголовки_для_печати</vt:lpstr>
      <vt:lpstr>'ІІ. Розр. з бюджетом'!Заголовки_для_печати</vt:lpstr>
      <vt:lpstr>'Розшифровка фінрезультати'!Заголовки_для_печати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'VII Статутн. капіт'!Область_печати</vt:lpstr>
      <vt:lpstr>Аналіз!Область_печати</vt:lpstr>
      <vt:lpstr>'ІІ. Розр. з бюджетом'!Область_печати</vt:lpstr>
      <vt:lpstr>'Розшифровка до капівидатків'!Область_печати</vt:lpstr>
      <vt:lpstr>'Розшифровка до Статутного'!Область_печати</vt:lpstr>
      <vt:lpstr>'Розшифровка з розр з бюджет'!Область_печати</vt:lpstr>
      <vt:lpstr>'Розшифровка фінрезультати'!Область_печати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Олена Володимирівна</dc:creator>
  <cp:lastModifiedBy>director</cp:lastModifiedBy>
  <cp:lastPrinted>2023-08-11T09:58:41Z</cp:lastPrinted>
  <dcterms:created xsi:type="dcterms:W3CDTF">2003-03-13T16:00:22Z</dcterms:created>
  <dcterms:modified xsi:type="dcterms:W3CDTF">2026-01-22T12:22:33Z</dcterms:modified>
</cp:coreProperties>
</file>